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170" firstSheet="2" activeTab="2"/>
  </bookViews>
  <sheets>
    <sheet name="lap keu" sheetId="1" state="hidden" r:id="rId1"/>
    <sheet name="lap keu (2)" sheetId="3" state="hidden" r:id="rId2"/>
    <sheet name="keuangan" sheetId="4" r:id="rId3"/>
  </sheets>
  <calcPr calcId="144525"/>
</workbook>
</file>

<file path=xl/calcChain.xml><?xml version="1.0" encoding="utf-8"?>
<calcChain xmlns="http://schemas.openxmlformats.org/spreadsheetml/2006/main">
  <c r="C30" i="4" l="1"/>
  <c r="C27" i="4" l="1"/>
  <c r="C22" i="4"/>
  <c r="C26" i="4"/>
  <c r="C39" i="4" l="1"/>
  <c r="C37" i="4"/>
  <c r="C35" i="4"/>
  <c r="C33" i="4"/>
  <c r="C17" i="4"/>
  <c r="C31" i="4" l="1"/>
  <c r="C23" i="4"/>
  <c r="C13" i="4"/>
  <c r="C40" i="4" l="1"/>
  <c r="C41" i="4" s="1"/>
  <c r="C29" i="3" l="1"/>
  <c r="C27" i="3"/>
  <c r="C21" i="3"/>
  <c r="C7" i="3"/>
  <c r="C13" i="3" s="1"/>
  <c r="C22" i="3" l="1"/>
  <c r="C38" i="3" s="1"/>
  <c r="C39" i="3" s="1"/>
  <c r="C43" i="1"/>
  <c r="C7" i="1"/>
  <c r="C13" i="1" s="1"/>
  <c r="C60" i="1"/>
  <c r="C64" i="1"/>
  <c r="C65" i="1"/>
  <c r="C72" i="1" l="1"/>
  <c r="C36" i="1"/>
  <c r="C79" i="1"/>
  <c r="C76" i="1"/>
  <c r="C49" i="1" l="1"/>
  <c r="C46" i="1"/>
  <c r="C55" i="1" l="1"/>
  <c r="C56" i="1" s="1"/>
  <c r="C25" i="1"/>
  <c r="C30" i="1"/>
  <c r="C24" i="1"/>
  <c r="C19" i="1"/>
  <c r="C26" i="1"/>
  <c r="C18" i="1" l="1"/>
  <c r="C31" i="1" l="1"/>
  <c r="C61" i="1" l="1"/>
  <c r="C80" i="1" l="1"/>
  <c r="C81" i="1" l="1"/>
</calcChain>
</file>

<file path=xl/sharedStrings.xml><?xml version="1.0" encoding="utf-8"?>
<sst xmlns="http://schemas.openxmlformats.org/spreadsheetml/2006/main" count="187" uniqueCount="95">
  <si>
    <t>LAPORAN KEUANGAN</t>
  </si>
  <si>
    <t xml:space="preserve">BAZNAS KOTA MADIUN 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</si>
  <si>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</si>
  <si>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</si>
  <si>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</si>
  <si>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</si>
  <si>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</si>
  <si>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</si>
  <si>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</si>
  <si>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</si>
  <si>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</si>
  <si>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</si>
  <si>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</si>
  <si>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A</t>
  </si>
  <si>
    <t>B</t>
  </si>
  <si>
    <t>MADIUN SEHAT</t>
  </si>
  <si>
    <t>C</t>
  </si>
  <si>
    <t>MADIUN PEDULI</t>
  </si>
  <si>
    <t>Bantuan Paket Sembako Rutin</t>
  </si>
  <si>
    <t>D</t>
  </si>
  <si>
    <t>AMIL</t>
  </si>
  <si>
    <t xml:space="preserve">          JUMLAH PENYALURAN DANA ZAKAT……………</t>
  </si>
  <si>
    <t>Bantuan Musafir</t>
  </si>
  <si>
    <t>MADIUN TAQWA</t>
  </si>
  <si>
    <t>BOP Pentasyarufan</t>
  </si>
  <si>
    <t>BIDANG PENGUMPULAN</t>
  </si>
  <si>
    <t>Kesekretariatan</t>
  </si>
  <si>
    <t xml:space="preserve">          JUMLAH PENYALURAN DANA INFAQ………….</t>
  </si>
  <si>
    <t>Rekening Telpon</t>
  </si>
  <si>
    <t xml:space="preserve">          JUMLAH PENYALURAN DANA JASA BANK………….</t>
  </si>
  <si>
    <t xml:space="preserve">Konsumsi Rapat Pengurus Pelaksana BAZNAS Kota Madiun </t>
  </si>
  <si>
    <t xml:space="preserve">          JUMLAH PENYALURAN DANA APBD………….</t>
  </si>
  <si>
    <t>Bantuan Fakir Miskin dari BAZNAS Propinsi Jatim</t>
  </si>
  <si>
    <t>Transport Bantuan Fakir Miskin dari BAZNAS Propinsi Jatim</t>
  </si>
  <si>
    <t xml:space="preserve">          JUMLAH PENYALURAN DANA BAZNAS JATIM………….</t>
  </si>
  <si>
    <t xml:space="preserve">                          JUMLAH 1-5………………………..……………</t>
  </si>
  <si>
    <t>Pentasyarufan Melalui UPZ BAZNAS Kelurahan</t>
  </si>
  <si>
    <t>Naskah Khutbah Jum'at</t>
  </si>
  <si>
    <t>HR Pimpinan BAZNAS ( 3 bulan)</t>
  </si>
  <si>
    <t>HR Pelaksana BAZNAS ( 3 bulan)</t>
  </si>
  <si>
    <t xml:space="preserve">Biaya Administrasi Bank </t>
  </si>
  <si>
    <t>Sosialisasi Melalui Media Sosial</t>
  </si>
  <si>
    <t>Bantuan kepada Merbot Masjid</t>
  </si>
  <si>
    <t>Bantuan kepada Juru Kunci Makam</t>
  </si>
  <si>
    <t xml:space="preserve">Transport Relawan </t>
  </si>
  <si>
    <t>Bantuan Suplemen Sehat untuk Warga Isoman Akibat Covid-19</t>
  </si>
  <si>
    <t>Pengadaan dan Pemeliharaan Sarana Prasarana</t>
  </si>
  <si>
    <t>HR Petugas Kebersihan dan Penjaga Kantor BAZNAS (3 bulan)</t>
  </si>
  <si>
    <t>HR Petugas Harian BAZNAS (3 bulan)</t>
  </si>
  <si>
    <t>BIDANG PENGEMBANGAN SDM &amp; ADM. UMUM</t>
  </si>
  <si>
    <t>Perbaikan dan Pemeliharaan Kantor</t>
  </si>
  <si>
    <t xml:space="preserve">Alat Bantu Kesehatan Difabel </t>
  </si>
  <si>
    <t>MADIUN CERDAS</t>
  </si>
  <si>
    <t>Bantuan Alat Sekolah</t>
  </si>
  <si>
    <t>E</t>
  </si>
  <si>
    <t>Pentasyarufan Melalui UPZ OPD / Sekolah/Masjid</t>
  </si>
  <si>
    <t>Konsumsi Rapat Pleno Pengurus BAZNAS Kota Madiun</t>
  </si>
  <si>
    <t>HR Pelaksana BAZNAS (3 bulan)</t>
  </si>
  <si>
    <t>Bantuan Penunjang Kesehatan Dhuafa (BPKD)</t>
  </si>
  <si>
    <t>UNTUK PERIODE BULAN JULI - SEPTEMBER 2021</t>
  </si>
  <si>
    <t>PENTASHARUFAN</t>
  </si>
  <si>
    <t>Biaya Penerbitan Warta BAZNAS Kota Madiun Tri Wulan III</t>
  </si>
  <si>
    <t>Biaya Pengiriman  Warta BAZNAS Kota Madiun Triwulan III</t>
  </si>
  <si>
    <t>Bantuan Yatim Piatu Non Panti Asuhan</t>
  </si>
  <si>
    <t>Bantuan Ghorimin</t>
  </si>
  <si>
    <t>Bantuan Kegiatan Keagamaan (PHBI)</t>
  </si>
  <si>
    <t>Panitia Seleksi Pimpinan BAZNAS</t>
  </si>
  <si>
    <t xml:space="preserve">          JUMLAH PENYALURAN DANA CSR ………….</t>
  </si>
  <si>
    <t xml:space="preserve">                          SALDO PER 30 SEPTEMBER 2021…………………</t>
  </si>
  <si>
    <t xml:space="preserve">Biaya Rapat Koordinasi </t>
  </si>
  <si>
    <t>Pembelian ATK</t>
  </si>
  <si>
    <t>Pembuatan Brosur</t>
  </si>
  <si>
    <t>PM. Rahlia</t>
  </si>
  <si>
    <t>Biaya Perjalanan Dinas</t>
  </si>
  <si>
    <t>Siaran Dialog Interaktif</t>
  </si>
  <si>
    <t>BIDANG PENGUMPULAN DAN PENGEMBANGAN</t>
  </si>
  <si>
    <t xml:space="preserve">          JUMLAH PENYALURAN DANA ZAKAT</t>
  </si>
  <si>
    <t xml:space="preserve">          JUMLAH PENYALURAN DANA INFAQ</t>
  </si>
  <si>
    <t xml:space="preserve">          JUMLAH PENYALURAN DANA JASA BANK</t>
  </si>
  <si>
    <t xml:space="preserve">          JUMLAH PENYALURAN DANA APBD</t>
  </si>
  <si>
    <t>DANA DARI BAZNAS PROPINSI JAWA TIMUR</t>
  </si>
  <si>
    <t xml:space="preserve">          JUMLAH PENYALURAN DANA CSR </t>
  </si>
  <si>
    <t xml:space="preserve">                          SALDO PER 30 SEPTEMBER 2021</t>
  </si>
  <si>
    <t>PROGRAM MADIUN SEHAT</t>
  </si>
  <si>
    <t>PROGRAM MADIUN TAQWA</t>
  </si>
  <si>
    <t>PROGRAM MADIUN CERDAS</t>
  </si>
  <si>
    <t>PROGRAM MADIUN PEDULI</t>
  </si>
  <si>
    <t xml:space="preserve">          JUMLAH PENYALURAN DANA BAZNAS PROPINSI JATIM</t>
  </si>
  <si>
    <t xml:space="preserve">                          JUMLAH 1-6</t>
  </si>
  <si>
    <t>UNTUK PERIODE BULAN OKTOBER-DESEMBER 2021</t>
  </si>
  <si>
    <t xml:space="preserve">                          SALDO PER 31 DESEMBER 2021</t>
  </si>
  <si>
    <t>PROGRAM MADIUN MAKMUR</t>
  </si>
  <si>
    <t>F</t>
  </si>
  <si>
    <t>BOP PENTASHARUFAN PROGRAM</t>
  </si>
  <si>
    <t>BIDANG PENGHIMPUNAN DAN PENDAYAGUNAAN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</si>
</sst>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&quot;Rp&quot;* #,##0.00_);_(&quot;Rp&quot;* \(#,##0.00\);_(&quot;Rp&quot;* &quot;-&quot;??_);_(@_)"/>
    <numFmt numFmtId="166" formatCode="_(* #,##0.00_);_(* \(#,##0.00\);_(* &quot;-&quot;??_);_(@_)"/>
    <numFmt numFmtId="167" formatCode="_(* #,##0.00_);_(* \(#,##0.0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164" fontId="5" fillId="2" borderId="1" xfId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vertical="center"/>
    </xf>
    <xf numFmtId="164" fontId="0" fillId="2" borderId="0" xfId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vertical="center"/>
    </xf>
    <xf numFmtId="164" fontId="3" fillId="2" borderId="1" xfId="1" applyFont="1" applyFill="1" applyBorder="1" applyAlignment="1">
      <alignment horizontal="left" vertical="center"/>
    </xf>
    <xf numFmtId="164" fontId="3" fillId="0" borderId="1" xfId="1" applyFont="1" applyBorder="1" applyAlignment="1">
      <alignment horizontal="left" vertical="center"/>
    </xf>
    <xf numFmtId="165" fontId="0" fillId="0" borderId="0" xfId="0" applyNumberFormat="1"/>
    <xf numFmtId="164" fontId="1" fillId="2" borderId="1" xfId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5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1" applyFont="1" applyFill="1" applyAlignment="1">
      <alignment vertical="center"/>
    </xf>
    <xf numFmtId="0" fontId="2" fillId="0" borderId="0" xfId="0" applyFont="1" applyAlignment="1">
      <alignment horizontal="center"/>
    </xf>
    <xf numFmtId="164" fontId="1" fillId="0" borderId="1" xfId="1" applyFont="1" applyBorder="1" applyAlignment="1">
      <alignment vertical="center"/>
    </xf>
    <xf numFmtId="2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164" fontId="7" fillId="2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4" fontId="7" fillId="0" borderId="1" xfId="1" applyFont="1" applyBorder="1"/>
    <xf numFmtId="0" fontId="2" fillId="0" borderId="0" xfId="0" applyFont="1" applyAlignment="1">
      <alignment horizontal="center"/>
    </xf>
    <xf numFmtId="167" fontId="5" fillId="2" borderId="0" xfId="1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164" fontId="8" fillId="2" borderId="2" xfId="1" applyFont="1" applyFill="1" applyBorder="1" applyAlignment="1">
      <alignment horizontal="center" vertical="center"/>
    </xf>
    <xf numFmtId="164" fontId="8" fillId="2" borderId="3" xfId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22" zoomScale="130" zoomScaleNormal="130" workbookViewId="0">
      <selection activeCell="A4" sqref="A4"/>
    </sheetView>
  </sheetViews>
  <sheetFormatPr defaultRowHeight="14.5" x14ac:dyDescent="0.35"/>
  <cols>
    <col min="1" max="1" width="5.1796875" customWidth="1"/>
    <col min="2" max="2" width="57.54296875" customWidth="1"/>
    <col min="3" max="3" width="22.54296875" style="41" customWidth="1"/>
    <col min="4" max="4" width="15.54296875" bestFit="1" customWidth="1"/>
    <col min="5" max="5" width="12.453125" customWidth="1"/>
    <col min="7" max="7" width="16.54296875" bestFit="1" customWidth="1"/>
  </cols>
  <sheetData>
    <row r="1" spans="1:7" ht="18.5" x14ac:dyDescent="0.45">
      <c r="A1" s="54" t="s">
        <v>0</v>
      </c>
      <c r="B1" s="54"/>
      <c r="C1" s="54"/>
    </row>
    <row r="2" spans="1:7" ht="18.5" x14ac:dyDescent="0.45">
      <c r="A2" s="54" t="s">
        <v>1</v>
      </c>
      <c r="B2" s="54"/>
      <c r="C2" s="54"/>
    </row>
    <row r="3" spans="1:7" ht="18.5" x14ac:dyDescent="0.45">
      <c r="A3" s="54" t="s">
        <v>89</v>
      </c>
      <c r="B3" s="54"/>
      <c r="C3" s="54"/>
    </row>
    <row r="4" spans="1:7" ht="18.5" x14ac:dyDescent="0.45">
      <c r="A4" s="1"/>
      <c r="B4" s="1"/>
      <c r="C4" s="40"/>
    </row>
    <row r="5" spans="1:7" ht="15.5" x14ac:dyDescent="0.35">
      <c r="A5" s="8" t="s">
        <v>2</v>
      </c>
      <c r="B5" s="9" t="s">
        <v>3</v>
      </c>
    </row>
    <row r="6" spans="1:7" ht="16" customHeight="1" x14ac:dyDescent="0.35">
      <c r="A6" s="10">
        <v>1</v>
      </c>
      <c r="B6" s="11" t="s">
        <v>4</v>
      </c>
      <c r="C6" s="30">
        <v>921774727.36000013</v>
      </c>
    </row>
    <row r="7" spans="1:7" ht="16" customHeight="1" x14ac:dyDescent="0.35">
      <c r="A7" s="12">
        <v>2</v>
      </c>
      <c r="B7" s="13" t="s">
        <v>5</v>
      </c>
      <c r="C7" s="30">
        <f>366736589.84+600</f>
        <v>366737189.83999997</v>
      </c>
    </row>
    <row r="8" spans="1:7" ht="16" customHeight="1" x14ac:dyDescent="0.35">
      <c r="A8" s="10">
        <v>3</v>
      </c>
      <c r="B8" s="13" t="s">
        <v>6</v>
      </c>
      <c r="C8" s="30">
        <v>328734574.10000002</v>
      </c>
    </row>
    <row r="9" spans="1:7" ht="16" customHeight="1" x14ac:dyDescent="0.35">
      <c r="A9" s="12">
        <v>4</v>
      </c>
      <c r="B9" s="13" t="s">
        <v>7</v>
      </c>
      <c r="C9" s="30">
        <v>904464.7</v>
      </c>
    </row>
    <row r="10" spans="1:7" ht="16" customHeight="1" x14ac:dyDescent="0.35">
      <c r="A10" s="10">
        <v>5</v>
      </c>
      <c r="B10" s="13" t="s">
        <v>8</v>
      </c>
      <c r="C10" s="30">
        <v>190695000</v>
      </c>
    </row>
    <row r="11" spans="1:7" ht="16" customHeight="1" x14ac:dyDescent="0.35">
      <c r="A11" s="12">
        <v>6</v>
      </c>
      <c r="B11" s="13" t="s">
        <v>9</v>
      </c>
      <c r="C11" s="30">
        <v>8000000</v>
      </c>
    </row>
    <row r="12" spans="1:7" ht="16" customHeight="1" x14ac:dyDescent="0.35">
      <c r="A12" s="10">
        <v>7</v>
      </c>
      <c r="B12" s="13" t="s">
        <v>10</v>
      </c>
      <c r="C12" s="30">
        <v>1500000</v>
      </c>
    </row>
    <row r="13" spans="1:7" ht="16" customHeight="1" x14ac:dyDescent="0.35">
      <c r="A13" s="12"/>
      <c r="B13" s="3" t="s">
        <v>11</v>
      </c>
      <c r="C13" s="4">
        <f>SUM(C6:C12)</f>
        <v>1818345956.0000002</v>
      </c>
    </row>
    <row r="14" spans="1:7" ht="16" customHeight="1" x14ac:dyDescent="0.35">
      <c r="A14" s="5"/>
      <c r="B14" s="14"/>
      <c r="C14" s="31"/>
      <c r="G14" s="28"/>
    </row>
    <row r="15" spans="1:7" ht="16" customHeight="1" x14ac:dyDescent="0.35">
      <c r="A15" s="15" t="s">
        <v>12</v>
      </c>
      <c r="B15" s="16" t="s">
        <v>60</v>
      </c>
      <c r="C15" s="32"/>
    </row>
    <row r="16" spans="1:7" ht="16" customHeight="1" x14ac:dyDescent="0.35">
      <c r="A16" s="17">
        <v>1</v>
      </c>
      <c r="B16" s="18" t="s">
        <v>5</v>
      </c>
      <c r="C16" s="33"/>
    </row>
    <row r="17" spans="1:3" ht="16" customHeight="1" x14ac:dyDescent="0.35">
      <c r="A17" s="19" t="s">
        <v>13</v>
      </c>
      <c r="B17" s="3" t="s">
        <v>15</v>
      </c>
      <c r="C17" s="33"/>
    </row>
    <row r="18" spans="1:3" ht="16" customHeight="1" x14ac:dyDescent="0.35">
      <c r="A18" s="12"/>
      <c r="B18" s="13" t="s">
        <v>58</v>
      </c>
      <c r="C18" s="30">
        <f>5150000+1000000</f>
        <v>6150000</v>
      </c>
    </row>
    <row r="19" spans="1:3" ht="16" customHeight="1" x14ac:dyDescent="0.35">
      <c r="A19" s="12"/>
      <c r="B19" s="2" t="s">
        <v>51</v>
      </c>
      <c r="C19" s="30">
        <f>2510000+1150000+3200000</f>
        <v>6860000</v>
      </c>
    </row>
    <row r="20" spans="1:3" ht="16" customHeight="1" x14ac:dyDescent="0.35">
      <c r="A20" s="20" t="s">
        <v>14</v>
      </c>
      <c r="B20" s="3" t="s">
        <v>23</v>
      </c>
      <c r="C20" s="35"/>
    </row>
    <row r="21" spans="1:3" ht="16" customHeight="1" x14ac:dyDescent="0.35">
      <c r="A21" s="12"/>
      <c r="B21" s="2" t="s">
        <v>42</v>
      </c>
      <c r="C21" s="30">
        <v>2750000</v>
      </c>
    </row>
    <row r="22" spans="1:3" ht="16" customHeight="1" x14ac:dyDescent="0.35">
      <c r="A22" s="12"/>
      <c r="B22" s="2" t="s">
        <v>43</v>
      </c>
      <c r="C22" s="30">
        <v>2250000</v>
      </c>
    </row>
    <row r="23" spans="1:3" ht="16" customHeight="1" x14ac:dyDescent="0.35">
      <c r="A23" s="21" t="s">
        <v>16</v>
      </c>
      <c r="B23" s="7" t="s">
        <v>17</v>
      </c>
      <c r="C23" s="36"/>
    </row>
    <row r="24" spans="1:3" ht="16" customHeight="1" x14ac:dyDescent="0.35">
      <c r="A24" s="12"/>
      <c r="B24" s="13" t="s">
        <v>18</v>
      </c>
      <c r="C24" s="30">
        <f>12900000+13000000+12800000</f>
        <v>38700000</v>
      </c>
    </row>
    <row r="25" spans="1:3" ht="16" customHeight="1" x14ac:dyDescent="0.35">
      <c r="A25" s="12"/>
      <c r="B25" s="13" t="s">
        <v>63</v>
      </c>
      <c r="C25" s="30">
        <f>85200000+3400000</f>
        <v>88600000</v>
      </c>
    </row>
    <row r="26" spans="1:3" ht="16" customHeight="1" x14ac:dyDescent="0.35">
      <c r="A26" s="12"/>
      <c r="B26" s="13" t="s">
        <v>64</v>
      </c>
      <c r="C26" s="39">
        <f>500000+899000+899000+1000000</f>
        <v>3298000</v>
      </c>
    </row>
    <row r="27" spans="1:3" ht="16" customHeight="1" x14ac:dyDescent="0.35">
      <c r="A27" s="21" t="s">
        <v>19</v>
      </c>
      <c r="B27" s="7" t="s">
        <v>52</v>
      </c>
      <c r="C27" s="35"/>
    </row>
    <row r="28" spans="1:3" ht="16" customHeight="1" x14ac:dyDescent="0.35">
      <c r="A28" s="12"/>
      <c r="B28" s="13" t="s">
        <v>53</v>
      </c>
      <c r="C28" s="30">
        <v>500000</v>
      </c>
    </row>
    <row r="29" spans="1:3" ht="16" customHeight="1" x14ac:dyDescent="0.35">
      <c r="A29" s="21" t="s">
        <v>54</v>
      </c>
      <c r="B29" s="7" t="s">
        <v>20</v>
      </c>
      <c r="C29" s="37"/>
    </row>
    <row r="30" spans="1:3" ht="16" customHeight="1" x14ac:dyDescent="0.35">
      <c r="A30" s="21"/>
      <c r="B30" s="13" t="s">
        <v>48</v>
      </c>
      <c r="C30" s="38">
        <f>4915000+4807000+5023000</f>
        <v>14745000</v>
      </c>
    </row>
    <row r="31" spans="1:3" ht="16" customHeight="1" x14ac:dyDescent="0.35">
      <c r="A31" s="12"/>
      <c r="B31" s="3" t="s">
        <v>21</v>
      </c>
      <c r="C31" s="4">
        <f>SUM(C17:C30)</f>
        <v>163853000</v>
      </c>
    </row>
    <row r="32" spans="1:3" ht="16" customHeight="1" x14ac:dyDescent="0.35">
      <c r="A32" s="12"/>
      <c r="B32" s="13"/>
      <c r="C32" s="33"/>
    </row>
    <row r="33" spans="1:5" ht="16" customHeight="1" x14ac:dyDescent="0.35">
      <c r="A33" s="17">
        <v>2</v>
      </c>
      <c r="B33" s="18" t="s">
        <v>6</v>
      </c>
      <c r="C33" s="33"/>
    </row>
    <row r="34" spans="1:5" ht="16" customHeight="1" x14ac:dyDescent="0.35">
      <c r="A34" s="21" t="s">
        <v>13</v>
      </c>
      <c r="B34" s="7" t="s">
        <v>17</v>
      </c>
      <c r="C34" s="33"/>
    </row>
    <row r="35" spans="1:5" ht="16" customHeight="1" x14ac:dyDescent="0.35">
      <c r="A35" s="12"/>
      <c r="B35" s="13" t="s">
        <v>22</v>
      </c>
      <c r="C35" s="30">
        <v>225000</v>
      </c>
    </row>
    <row r="36" spans="1:5" ht="16" customHeight="1" x14ac:dyDescent="0.35">
      <c r="A36" s="12"/>
      <c r="B36" s="13" t="s">
        <v>45</v>
      </c>
      <c r="C36" s="30">
        <f>178101000+92850000+19950000</f>
        <v>290901000</v>
      </c>
    </row>
    <row r="37" spans="1:5" ht="16" customHeight="1" x14ac:dyDescent="0.35">
      <c r="A37" s="21" t="s">
        <v>14</v>
      </c>
      <c r="B37" s="7" t="s">
        <v>23</v>
      </c>
      <c r="C37" s="33"/>
    </row>
    <row r="38" spans="1:5" ht="16" customHeight="1" x14ac:dyDescent="0.35">
      <c r="A38" s="12"/>
      <c r="B38" s="13" t="s">
        <v>36</v>
      </c>
      <c r="C38" s="30">
        <v>40626080</v>
      </c>
    </row>
    <row r="39" spans="1:5" ht="16" customHeight="1" x14ac:dyDescent="0.35">
      <c r="A39" s="12"/>
      <c r="B39" s="13" t="s">
        <v>55</v>
      </c>
      <c r="C39" s="30">
        <v>36881993</v>
      </c>
    </row>
    <row r="40" spans="1:5" ht="16" customHeight="1" x14ac:dyDescent="0.35">
      <c r="A40" s="12"/>
      <c r="B40" s="13" t="s">
        <v>44</v>
      </c>
      <c r="C40" s="30">
        <v>21123740</v>
      </c>
    </row>
    <row r="41" spans="1:5" ht="16" customHeight="1" x14ac:dyDescent="0.35">
      <c r="A41" s="12"/>
      <c r="B41" s="13" t="s">
        <v>65</v>
      </c>
      <c r="C41" s="30">
        <v>500000</v>
      </c>
    </row>
    <row r="42" spans="1:5" ht="16" customHeight="1" x14ac:dyDescent="0.35">
      <c r="A42" s="12"/>
      <c r="B42" s="29" t="s">
        <v>24</v>
      </c>
      <c r="C42" s="30">
        <v>21952400</v>
      </c>
    </row>
    <row r="43" spans="1:5" ht="16" customHeight="1" x14ac:dyDescent="0.35">
      <c r="A43" s="12"/>
      <c r="B43" s="13" t="s">
        <v>74</v>
      </c>
      <c r="C43" s="30">
        <f>1900000</f>
        <v>1900000</v>
      </c>
    </row>
    <row r="44" spans="1:5" ht="16" customHeight="1" x14ac:dyDescent="0.35">
      <c r="A44" s="12"/>
      <c r="B44" s="13" t="s">
        <v>72</v>
      </c>
      <c r="C44" s="30">
        <v>100000</v>
      </c>
    </row>
    <row r="45" spans="1:5" ht="16" customHeight="1" x14ac:dyDescent="0.35">
      <c r="A45" s="19" t="s">
        <v>16</v>
      </c>
      <c r="B45" s="3" t="s">
        <v>25</v>
      </c>
      <c r="C45" s="33"/>
    </row>
    <row r="46" spans="1:5" ht="16" customHeight="1" x14ac:dyDescent="0.35">
      <c r="A46" s="19"/>
      <c r="B46" s="2" t="s">
        <v>41</v>
      </c>
      <c r="C46" s="30">
        <f>779868+785000+703000</f>
        <v>2267868</v>
      </c>
    </row>
    <row r="47" spans="1:5" ht="16" customHeight="1" x14ac:dyDescent="0.35">
      <c r="A47" s="21" t="s">
        <v>19</v>
      </c>
      <c r="B47" s="7" t="s">
        <v>49</v>
      </c>
      <c r="C47" s="33"/>
    </row>
    <row r="48" spans="1:5" ht="16" customHeight="1" x14ac:dyDescent="0.35">
      <c r="A48" s="12"/>
      <c r="B48" s="13" t="s">
        <v>26</v>
      </c>
      <c r="C48" s="30">
        <v>2231500</v>
      </c>
      <c r="D48" s="28"/>
      <c r="E48" s="44"/>
    </row>
    <row r="49" spans="1:3" ht="16" customHeight="1" x14ac:dyDescent="0.35">
      <c r="A49" s="12"/>
      <c r="B49" s="13" t="s">
        <v>46</v>
      </c>
      <c r="C49" s="30">
        <f>600000+4100000</f>
        <v>4700000</v>
      </c>
    </row>
    <row r="50" spans="1:3" ht="16" customHeight="1" x14ac:dyDescent="0.35">
      <c r="A50" s="12"/>
      <c r="B50" s="13" t="s">
        <v>69</v>
      </c>
      <c r="C50" s="30">
        <v>2630000</v>
      </c>
    </row>
    <row r="51" spans="1:3" ht="16" customHeight="1" x14ac:dyDescent="0.35">
      <c r="A51" s="12"/>
      <c r="B51" s="13" t="s">
        <v>50</v>
      </c>
      <c r="C51" s="30">
        <v>3916045</v>
      </c>
    </row>
    <row r="52" spans="1:3" ht="16" customHeight="1" x14ac:dyDescent="0.35">
      <c r="A52" s="12"/>
      <c r="B52" s="13" t="s">
        <v>66</v>
      </c>
      <c r="C52" s="30">
        <v>2160400</v>
      </c>
    </row>
    <row r="53" spans="1:3" ht="16" customHeight="1" x14ac:dyDescent="0.35">
      <c r="A53" s="12"/>
      <c r="B53" s="13" t="s">
        <v>73</v>
      </c>
      <c r="C53" s="30">
        <v>2364500</v>
      </c>
    </row>
    <row r="54" spans="1:3" ht="16" customHeight="1" x14ac:dyDescent="0.35">
      <c r="A54" s="12"/>
      <c r="B54" s="13" t="s">
        <v>57</v>
      </c>
      <c r="C54" s="30">
        <v>21150000</v>
      </c>
    </row>
    <row r="55" spans="1:3" ht="16" customHeight="1" x14ac:dyDescent="0.35">
      <c r="A55" s="12"/>
      <c r="B55" s="13" t="s">
        <v>47</v>
      </c>
      <c r="C55" s="30">
        <f>650000*3</f>
        <v>1950000</v>
      </c>
    </row>
    <row r="56" spans="1:3" ht="16" customHeight="1" x14ac:dyDescent="0.35">
      <c r="A56" s="12"/>
      <c r="B56" s="7" t="s">
        <v>27</v>
      </c>
      <c r="C56" s="4">
        <f>SUM(C35:C55)</f>
        <v>457580526</v>
      </c>
    </row>
    <row r="57" spans="1:3" ht="16" customHeight="1" x14ac:dyDescent="0.35">
      <c r="A57" s="17">
        <v>3</v>
      </c>
      <c r="B57" s="18" t="s">
        <v>7</v>
      </c>
      <c r="C57" s="33"/>
    </row>
    <row r="58" spans="1:3" ht="16" customHeight="1" x14ac:dyDescent="0.35">
      <c r="A58" s="21"/>
      <c r="B58" s="13" t="s">
        <v>28</v>
      </c>
      <c r="C58" s="30">
        <v>283220</v>
      </c>
    </row>
    <row r="59" spans="1:3" ht="16" customHeight="1" x14ac:dyDescent="0.35">
      <c r="A59" s="12"/>
      <c r="B59" s="13" t="s">
        <v>40</v>
      </c>
      <c r="C59" s="30">
        <v>525350.79</v>
      </c>
    </row>
    <row r="60" spans="1:3" ht="16" customHeight="1" x14ac:dyDescent="0.35">
      <c r="A60" s="12"/>
      <c r="B60" s="13" t="s">
        <v>26</v>
      </c>
      <c r="C60" s="30">
        <f>146000+301000</f>
        <v>447000</v>
      </c>
    </row>
    <row r="61" spans="1:3" ht="16" customHeight="1" x14ac:dyDescent="0.35">
      <c r="A61" s="12"/>
      <c r="B61" s="7" t="s">
        <v>29</v>
      </c>
      <c r="C61" s="34">
        <f>SUM(C58:C60)</f>
        <v>1255570.79</v>
      </c>
    </row>
    <row r="62" spans="1:3" ht="16" customHeight="1" x14ac:dyDescent="0.35">
      <c r="A62" s="17">
        <v>4</v>
      </c>
      <c r="B62" s="18" t="s">
        <v>8</v>
      </c>
      <c r="C62" s="33"/>
    </row>
    <row r="63" spans="1:3" ht="16" customHeight="1" x14ac:dyDescent="0.35">
      <c r="A63" s="17"/>
      <c r="B63" s="13" t="s">
        <v>70</v>
      </c>
      <c r="C63" s="30">
        <v>10000000</v>
      </c>
    </row>
    <row r="64" spans="1:3" ht="16" customHeight="1" x14ac:dyDescent="0.35">
      <c r="A64" s="12"/>
      <c r="B64" s="13" t="s">
        <v>38</v>
      </c>
      <c r="C64" s="30">
        <f>3*500000</f>
        <v>1500000</v>
      </c>
    </row>
    <row r="65" spans="1:3" ht="16" customHeight="1" x14ac:dyDescent="0.35">
      <c r="A65" s="12"/>
      <c r="B65" s="13" t="s">
        <v>39</v>
      </c>
      <c r="C65" s="30">
        <f>6*1500000*3</f>
        <v>27000000</v>
      </c>
    </row>
    <row r="66" spans="1:3" ht="16" customHeight="1" x14ac:dyDescent="0.35">
      <c r="A66" s="12"/>
      <c r="B66" s="22" t="s">
        <v>56</v>
      </c>
      <c r="C66" s="30">
        <v>2240000</v>
      </c>
    </row>
    <row r="67" spans="1:3" ht="16" customHeight="1" x14ac:dyDescent="0.35">
      <c r="A67" s="12"/>
      <c r="B67" s="22" t="s">
        <v>30</v>
      </c>
      <c r="C67" s="30">
        <v>1820000</v>
      </c>
    </row>
    <row r="68" spans="1:3" ht="16" customHeight="1" x14ac:dyDescent="0.35">
      <c r="A68" s="12"/>
      <c r="B68" s="22" t="s">
        <v>61</v>
      </c>
      <c r="C68" s="30">
        <v>15000000</v>
      </c>
    </row>
    <row r="69" spans="1:3" ht="16" customHeight="1" x14ac:dyDescent="0.35">
      <c r="A69" s="12"/>
      <c r="B69" s="22" t="s">
        <v>62</v>
      </c>
      <c r="C69" s="30">
        <v>4000000</v>
      </c>
    </row>
    <row r="70" spans="1:3" ht="16" customHeight="1" x14ac:dyDescent="0.35">
      <c r="A70" s="12"/>
      <c r="B70" s="22" t="s">
        <v>71</v>
      </c>
      <c r="C70" s="30">
        <v>2000000</v>
      </c>
    </row>
    <row r="71" spans="1:3" ht="16" customHeight="1" x14ac:dyDescent="0.35">
      <c r="A71" s="12"/>
      <c r="B71" s="23" t="s">
        <v>37</v>
      </c>
      <c r="C71" s="30">
        <v>750000</v>
      </c>
    </row>
    <row r="72" spans="1:3" ht="16" customHeight="1" x14ac:dyDescent="0.35">
      <c r="A72" s="12"/>
      <c r="B72" s="7" t="s">
        <v>31</v>
      </c>
      <c r="C72" s="4">
        <f>SUM(C63:C71)</f>
        <v>64310000</v>
      </c>
    </row>
    <row r="73" spans="1:3" ht="16" customHeight="1" x14ac:dyDescent="0.35">
      <c r="A73" s="24">
        <v>5</v>
      </c>
      <c r="B73" s="25" t="s">
        <v>9</v>
      </c>
      <c r="C73" s="33"/>
    </row>
    <row r="74" spans="1:3" ht="16" customHeight="1" x14ac:dyDescent="0.35">
      <c r="A74" s="12"/>
      <c r="B74" s="13" t="s">
        <v>32</v>
      </c>
      <c r="C74" s="30">
        <v>8000000</v>
      </c>
    </row>
    <row r="75" spans="1:3" ht="16" customHeight="1" x14ac:dyDescent="0.35">
      <c r="A75" s="12"/>
      <c r="B75" s="13" t="s">
        <v>33</v>
      </c>
      <c r="C75" s="30">
        <v>0</v>
      </c>
    </row>
    <row r="76" spans="1:3" ht="16" customHeight="1" x14ac:dyDescent="0.35">
      <c r="A76" s="12"/>
      <c r="B76" s="7" t="s">
        <v>34</v>
      </c>
      <c r="C76" s="4">
        <f>SUM(C74:C75)</f>
        <v>8000000</v>
      </c>
    </row>
    <row r="77" spans="1:3" ht="16" customHeight="1" x14ac:dyDescent="0.35">
      <c r="A77" s="21">
        <v>6</v>
      </c>
      <c r="B77" s="7" t="s">
        <v>10</v>
      </c>
      <c r="C77" s="30"/>
    </row>
    <row r="78" spans="1:3" ht="16" customHeight="1" x14ac:dyDescent="0.35">
      <c r="A78" s="12"/>
      <c r="B78" s="13" t="s">
        <v>45</v>
      </c>
      <c r="C78" s="30">
        <v>1500000</v>
      </c>
    </row>
    <row r="79" spans="1:3" ht="16" customHeight="1" x14ac:dyDescent="0.35">
      <c r="A79" s="12"/>
      <c r="B79" s="7" t="s">
        <v>67</v>
      </c>
      <c r="C79" s="4">
        <f>SUM(C78:C78)</f>
        <v>1500000</v>
      </c>
    </row>
    <row r="80" spans="1:3" ht="16" customHeight="1" x14ac:dyDescent="0.35">
      <c r="A80" s="6"/>
      <c r="B80" s="26" t="s">
        <v>35</v>
      </c>
      <c r="C80" s="4">
        <f>C31+C56+C61+C72+C76+C79</f>
        <v>696499096.78999996</v>
      </c>
    </row>
    <row r="81" spans="1:5" ht="16" customHeight="1" x14ac:dyDescent="0.35">
      <c r="A81" s="10"/>
      <c r="B81" s="27" t="s">
        <v>68</v>
      </c>
      <c r="C81" s="4">
        <f>C13-C80</f>
        <v>1121846859.2100003</v>
      </c>
      <c r="E81" s="45"/>
    </row>
    <row r="83" spans="1:5" x14ac:dyDescent="0.35">
      <c r="C83" s="42"/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4294967293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34" sqref="B34"/>
    </sheetView>
  </sheetViews>
  <sheetFormatPr defaultRowHeight="14.5" x14ac:dyDescent="0.35"/>
  <cols>
    <col min="1" max="1" width="5.1796875" customWidth="1"/>
    <col min="2" max="2" width="57.54296875" customWidth="1"/>
    <col min="3" max="3" width="23.54296875" style="41" customWidth="1"/>
    <col min="4" max="4" width="15.54296875" bestFit="1" customWidth="1"/>
    <col min="5" max="5" width="12.453125" customWidth="1"/>
    <col min="7" max="7" width="16.54296875" bestFit="1" customWidth="1"/>
  </cols>
  <sheetData>
    <row r="1" spans="1:7" ht="18.5" x14ac:dyDescent="0.45">
      <c r="A1" s="54" t="s">
        <v>0</v>
      </c>
      <c r="B1" s="54"/>
      <c r="C1" s="54"/>
    </row>
    <row r="2" spans="1:7" ht="18.5" x14ac:dyDescent="0.45">
      <c r="A2" s="54" t="s">
        <v>1</v>
      </c>
      <c r="B2" s="54"/>
      <c r="C2" s="54"/>
    </row>
    <row r="3" spans="1:7" ht="18.5" x14ac:dyDescent="0.45">
      <c r="A3" s="54" t="s">
        <v>59</v>
      </c>
      <c r="B3" s="54"/>
      <c r="C3" s="54"/>
    </row>
    <row r="4" spans="1:7" ht="18.5" x14ac:dyDescent="0.45">
      <c r="A4" s="43"/>
      <c r="B4" s="43"/>
      <c r="C4" s="40"/>
    </row>
    <row r="5" spans="1:7" ht="15.5" x14ac:dyDescent="0.35">
      <c r="A5" s="50" t="s">
        <v>2</v>
      </c>
      <c r="B5" s="51" t="s">
        <v>3</v>
      </c>
      <c r="C5" s="33"/>
    </row>
    <row r="6" spans="1:7" ht="16" customHeight="1" x14ac:dyDescent="0.35">
      <c r="A6" s="10">
        <v>1</v>
      </c>
      <c r="B6" s="11" t="s">
        <v>4</v>
      </c>
      <c r="C6" s="30">
        <v>921774727.36000013</v>
      </c>
    </row>
    <row r="7" spans="1:7" ht="16" customHeight="1" x14ac:dyDescent="0.35">
      <c r="A7" s="12">
        <v>2</v>
      </c>
      <c r="B7" s="13" t="s">
        <v>5</v>
      </c>
      <c r="C7" s="30">
        <f>366736589.84+600</f>
        <v>366737189.83999997</v>
      </c>
    </row>
    <row r="8" spans="1:7" ht="16" customHeight="1" x14ac:dyDescent="0.35">
      <c r="A8" s="10">
        <v>3</v>
      </c>
      <c r="B8" s="13" t="s">
        <v>6</v>
      </c>
      <c r="C8" s="30">
        <v>328734574.10000002</v>
      </c>
    </row>
    <row r="9" spans="1:7" ht="16" customHeight="1" x14ac:dyDescent="0.35">
      <c r="A9" s="12">
        <v>4</v>
      </c>
      <c r="B9" s="13" t="s">
        <v>7</v>
      </c>
      <c r="C9" s="30">
        <v>904464.7</v>
      </c>
    </row>
    <row r="10" spans="1:7" ht="16" customHeight="1" x14ac:dyDescent="0.35">
      <c r="A10" s="10">
        <v>5</v>
      </c>
      <c r="B10" s="13" t="s">
        <v>8</v>
      </c>
      <c r="C10" s="30">
        <v>190695000</v>
      </c>
    </row>
    <row r="11" spans="1:7" ht="16" customHeight="1" x14ac:dyDescent="0.35">
      <c r="A11" s="12">
        <v>6</v>
      </c>
      <c r="B11" s="13" t="s">
        <v>9</v>
      </c>
      <c r="C11" s="30">
        <v>8000000</v>
      </c>
    </row>
    <row r="12" spans="1:7" ht="16" customHeight="1" x14ac:dyDescent="0.35">
      <c r="A12" s="10">
        <v>7</v>
      </c>
      <c r="B12" s="13" t="s">
        <v>10</v>
      </c>
      <c r="C12" s="30">
        <v>1500000</v>
      </c>
    </row>
    <row r="13" spans="1:7" ht="16" customHeight="1" x14ac:dyDescent="0.35">
      <c r="A13" s="59" t="s">
        <v>11</v>
      </c>
      <c r="B13" s="60"/>
      <c r="C13" s="48">
        <f>SUM(C6:C12)</f>
        <v>1818345956.0000002</v>
      </c>
    </row>
    <row r="14" spans="1:7" ht="16" customHeight="1" x14ac:dyDescent="0.35">
      <c r="A14" s="5"/>
      <c r="B14" s="14"/>
      <c r="C14" s="31"/>
      <c r="G14" s="28"/>
    </row>
    <row r="15" spans="1:7" ht="16" customHeight="1" x14ac:dyDescent="0.35">
      <c r="A15" s="17" t="s">
        <v>12</v>
      </c>
      <c r="B15" s="49" t="s">
        <v>60</v>
      </c>
      <c r="C15" s="46"/>
    </row>
    <row r="16" spans="1:7" ht="16" customHeight="1" x14ac:dyDescent="0.35">
      <c r="A16" s="17">
        <v>1</v>
      </c>
      <c r="B16" s="18" t="s">
        <v>5</v>
      </c>
      <c r="C16" s="33"/>
    </row>
    <row r="17" spans="1:3" ht="16" customHeight="1" x14ac:dyDescent="0.35">
      <c r="A17" s="46" t="s">
        <v>13</v>
      </c>
      <c r="B17" s="2" t="s">
        <v>83</v>
      </c>
      <c r="C17" s="30">
        <v>13010000</v>
      </c>
    </row>
    <row r="18" spans="1:3" ht="16" customHeight="1" x14ac:dyDescent="0.35">
      <c r="A18" s="47" t="s">
        <v>14</v>
      </c>
      <c r="B18" s="2" t="s">
        <v>84</v>
      </c>
      <c r="C18" s="30">
        <v>5000000</v>
      </c>
    </row>
    <row r="19" spans="1:3" ht="16" customHeight="1" x14ac:dyDescent="0.35">
      <c r="A19" s="47" t="s">
        <v>16</v>
      </c>
      <c r="B19" s="23" t="s">
        <v>86</v>
      </c>
      <c r="C19" s="38">
        <v>130598000</v>
      </c>
    </row>
    <row r="20" spans="1:3" ht="16" customHeight="1" x14ac:dyDescent="0.35">
      <c r="A20" s="47" t="s">
        <v>19</v>
      </c>
      <c r="B20" s="23" t="s">
        <v>85</v>
      </c>
      <c r="C20" s="30">
        <v>500000</v>
      </c>
    </row>
    <row r="21" spans="1:3" ht="16" customHeight="1" x14ac:dyDescent="0.35">
      <c r="A21" s="47" t="s">
        <v>54</v>
      </c>
      <c r="B21" s="23" t="s">
        <v>75</v>
      </c>
      <c r="C21" s="38">
        <f>4915000+4807000+5023000</f>
        <v>14745000</v>
      </c>
    </row>
    <row r="22" spans="1:3" ht="16" customHeight="1" x14ac:dyDescent="0.35">
      <c r="A22" s="61" t="s">
        <v>76</v>
      </c>
      <c r="B22" s="62"/>
      <c r="C22" s="4">
        <f>SUM(C17:C21)</f>
        <v>163853000</v>
      </c>
    </row>
    <row r="23" spans="1:3" ht="16" customHeight="1" x14ac:dyDescent="0.35">
      <c r="A23" s="12"/>
      <c r="B23" s="13"/>
      <c r="C23" s="33"/>
    </row>
    <row r="24" spans="1:3" ht="16" customHeight="1" x14ac:dyDescent="0.35">
      <c r="A24" s="17">
        <v>2</v>
      </c>
      <c r="B24" s="18" t="s">
        <v>6</v>
      </c>
      <c r="C24" s="33"/>
    </row>
    <row r="25" spans="1:3" ht="16" customHeight="1" x14ac:dyDescent="0.35">
      <c r="A25" s="47" t="s">
        <v>13</v>
      </c>
      <c r="B25" s="23" t="s">
        <v>86</v>
      </c>
      <c r="C25" s="30">
        <v>291126000</v>
      </c>
    </row>
    <row r="26" spans="1:3" ht="16" customHeight="1" x14ac:dyDescent="0.35">
      <c r="A26" s="47" t="s">
        <v>14</v>
      </c>
      <c r="B26" s="2" t="s">
        <v>84</v>
      </c>
      <c r="C26" s="30">
        <v>123084213</v>
      </c>
    </row>
    <row r="27" spans="1:3" ht="16" customHeight="1" x14ac:dyDescent="0.35">
      <c r="A27" s="46" t="s">
        <v>16</v>
      </c>
      <c r="B27" s="2" t="s">
        <v>25</v>
      </c>
      <c r="C27" s="30">
        <f>779868+785000+703000</f>
        <v>2267868</v>
      </c>
    </row>
    <row r="28" spans="1:3" ht="16" customHeight="1" x14ac:dyDescent="0.35">
      <c r="A28" s="47" t="s">
        <v>19</v>
      </c>
      <c r="B28" s="23" t="s">
        <v>49</v>
      </c>
      <c r="C28" s="30">
        <v>41102445</v>
      </c>
    </row>
    <row r="29" spans="1:3" ht="16" customHeight="1" x14ac:dyDescent="0.35">
      <c r="A29" s="55" t="s">
        <v>77</v>
      </c>
      <c r="B29" s="56"/>
      <c r="C29" s="4">
        <f>SUM(C25:C28)</f>
        <v>457580526</v>
      </c>
    </row>
    <row r="30" spans="1:3" ht="16" customHeight="1" x14ac:dyDescent="0.35">
      <c r="A30" s="17">
        <v>3</v>
      </c>
      <c r="B30" s="18" t="s">
        <v>7</v>
      </c>
      <c r="C30" s="30">
        <v>1255570.79</v>
      </c>
    </row>
    <row r="31" spans="1:3" ht="16" customHeight="1" x14ac:dyDescent="0.35">
      <c r="A31" s="55" t="s">
        <v>78</v>
      </c>
      <c r="B31" s="56"/>
      <c r="C31" s="4">
        <v>1255570.79</v>
      </c>
    </row>
    <row r="32" spans="1:3" ht="16" customHeight="1" x14ac:dyDescent="0.35">
      <c r="A32" s="17">
        <v>4</v>
      </c>
      <c r="B32" s="18" t="s">
        <v>8</v>
      </c>
      <c r="C32" s="33"/>
    </row>
    <row r="33" spans="1:5" ht="16" customHeight="1" x14ac:dyDescent="0.35">
      <c r="A33" s="55" t="s">
        <v>79</v>
      </c>
      <c r="B33" s="56"/>
      <c r="C33" s="4">
        <v>64310000</v>
      </c>
    </row>
    <row r="34" spans="1:5" ht="16" customHeight="1" x14ac:dyDescent="0.35">
      <c r="A34" s="24">
        <v>5</v>
      </c>
      <c r="B34" s="25" t="s">
        <v>80</v>
      </c>
      <c r="C34" s="33"/>
    </row>
    <row r="35" spans="1:5" ht="16" customHeight="1" x14ac:dyDescent="0.35">
      <c r="A35" s="55" t="s">
        <v>87</v>
      </c>
      <c r="B35" s="56"/>
      <c r="C35" s="4">
        <v>8000000</v>
      </c>
    </row>
    <row r="36" spans="1:5" ht="16" customHeight="1" x14ac:dyDescent="0.35">
      <c r="A36" s="21">
        <v>6</v>
      </c>
      <c r="B36" s="7" t="s">
        <v>10</v>
      </c>
      <c r="C36" s="30"/>
    </row>
    <row r="37" spans="1:5" ht="16" customHeight="1" x14ac:dyDescent="0.35">
      <c r="A37" s="55" t="s">
        <v>81</v>
      </c>
      <c r="B37" s="56"/>
      <c r="C37" s="4">
        <v>1500000</v>
      </c>
    </row>
    <row r="38" spans="1:5" ht="16" customHeight="1" x14ac:dyDescent="0.35">
      <c r="A38" s="55" t="s">
        <v>88</v>
      </c>
      <c r="B38" s="56"/>
      <c r="C38" s="4">
        <f>C22+C29+C31+C33+C35+C37</f>
        <v>696499096.78999996</v>
      </c>
    </row>
    <row r="39" spans="1:5" ht="21" customHeight="1" x14ac:dyDescent="0.35">
      <c r="A39" s="57" t="s">
        <v>82</v>
      </c>
      <c r="B39" s="58"/>
      <c r="C39" s="48">
        <f>C13-C38</f>
        <v>1121846859.2100003</v>
      </c>
      <c r="E39" s="45"/>
    </row>
    <row r="41" spans="1:5" x14ac:dyDescent="0.35">
      <c r="C41" s="42"/>
    </row>
  </sheetData>
  <mergeCells count="12">
    <mergeCell ref="A29:B29"/>
    <mergeCell ref="A31:B31"/>
    <mergeCell ref="A13:B13"/>
    <mergeCell ref="A1:C1"/>
    <mergeCell ref="A2:C2"/>
    <mergeCell ref="A3:C3"/>
    <mergeCell ref="A22:B22"/>
    <mergeCell ref="A33:B33"/>
    <mergeCell ref="A35:B35"/>
    <mergeCell ref="A37:B37"/>
    <mergeCell ref="A38:B38"/>
    <mergeCell ref="A39:B39"/>
  </mergeCells>
  <pageMargins left="0.7" right="0.7" top="0.75" bottom="0.75" header="0.3" footer="0.3"/>
  <pageSetup paperSize="9" orientation="portrait" horizontalDpi="4294967293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view="pageBreakPreview" zoomScale="110" zoomScaleNormal="100" zoomScaleSheetLayoutView="110" workbookViewId="0">
      <selection activeCell="C45" sqref="C45"/>
    </sheetView>
  </sheetViews>
  <sheetFormatPr defaultRowHeight="14.5" x14ac:dyDescent="0.35"/>
  <cols>
    <col min="1" max="1" width="5.1796875" customWidth="1"/>
    <col min="2" max="2" width="57.54296875" customWidth="1"/>
    <col min="3" max="3" width="23.54296875" style="41" customWidth="1"/>
  </cols>
  <sheetData>
    <row r="1" spans="1:3" ht="18.5" x14ac:dyDescent="0.45">
      <c r="A1" s="54" t="s">
        <v>0</v>
      </c>
      <c r="B1" s="54"/>
      <c r="C1" s="54"/>
    </row>
    <row r="2" spans="1:3" ht="18.5" x14ac:dyDescent="0.45">
      <c r="A2" s="54" t="s">
        <v>1</v>
      </c>
      <c r="B2" s="54"/>
      <c r="C2" s="54"/>
    </row>
    <row r="3" spans="1:3" ht="18.5" x14ac:dyDescent="0.45">
      <c r="A3" s="54" t="s">
        <v>89</v>
      </c>
      <c r="B3" s="54"/>
      <c r="C3" s="54"/>
    </row>
    <row r="4" spans="1:3" ht="18.5" x14ac:dyDescent="0.45">
      <c r="A4" s="52"/>
      <c r="B4" s="52"/>
      <c r="C4" s="40"/>
    </row>
    <row r="5" spans="1:3" ht="15.5" x14ac:dyDescent="0.35">
      <c r="A5" s="50" t="s">
        <v>2</v>
      </c>
      <c r="B5" s="51" t="s">
        <v>3</v>
      </c>
      <c r="C5" s="33"/>
    </row>
    <row r="6" spans="1:3" x14ac:dyDescent="0.35">
      <c r="A6" s="10">
        <v>1</v>
      </c>
      <c r="B6" s="11" t="s">
        <v>4</v>
      </c>
      <c r="C6" s="30">
        <v>1121846859.2100003</v>
      </c>
    </row>
    <row r="7" spans="1:3" x14ac:dyDescent="0.35">
      <c r="A7" s="12">
        <v>2</v>
      </c>
      <c r="B7" s="13" t="s">
        <v>5</v>
      </c>
      <c r="C7" s="30">
        <v>400664559.84999996</v>
      </c>
    </row>
    <row r="8" spans="1:3" x14ac:dyDescent="0.35">
      <c r="A8" s="10">
        <v>3</v>
      </c>
      <c r="B8" s="13" t="s">
        <v>6</v>
      </c>
      <c r="C8" s="30">
        <v>339104994.60000002</v>
      </c>
    </row>
    <row r="9" spans="1:3" x14ac:dyDescent="0.35">
      <c r="A9" s="12">
        <v>4</v>
      </c>
      <c r="B9" s="13" t="s">
        <v>7</v>
      </c>
      <c r="C9" s="30">
        <v>1735073.12</v>
      </c>
    </row>
    <row r="10" spans="1:3" x14ac:dyDescent="0.35">
      <c r="A10" s="10">
        <v>5</v>
      </c>
      <c r="B10" s="13" t="s">
        <v>8</v>
      </c>
      <c r="C10" s="30">
        <v>0</v>
      </c>
    </row>
    <row r="11" spans="1:3" x14ac:dyDescent="0.35">
      <c r="A11" s="12">
        <v>6</v>
      </c>
      <c r="B11" s="13" t="s">
        <v>9</v>
      </c>
      <c r="C11" s="30">
        <v>0</v>
      </c>
    </row>
    <row r="12" spans="1:3" x14ac:dyDescent="0.35">
      <c r="A12" s="10">
        <v>7</v>
      </c>
      <c r="B12" s="13" t="s">
        <v>10</v>
      </c>
      <c r="C12" s="30">
        <v>0</v>
      </c>
    </row>
    <row r="13" spans="1:3" ht="15.5" x14ac:dyDescent="0.35">
      <c r="A13" s="59" t="s">
        <v>11</v>
      </c>
      <c r="B13" s="60"/>
      <c r="C13" s="48">
        <f>SUM(C6:C12)</f>
        <v>1863351486.7800002</v>
      </c>
    </row>
    <row r="14" spans="1:3" x14ac:dyDescent="0.35">
      <c r="A14" s="5"/>
      <c r="B14" s="14"/>
      <c r="C14" s="31"/>
    </row>
    <row r="15" spans="1:3" ht="15.5" x14ac:dyDescent="0.35">
      <c r="A15" s="17" t="s">
        <v>12</v>
      </c>
      <c r="B15" s="49" t="s">
        <v>60</v>
      </c>
      <c r="C15" s="46"/>
    </row>
    <row r="16" spans="1:3" ht="15.5" x14ac:dyDescent="0.35">
      <c r="A16" s="17">
        <v>1</v>
      </c>
      <c r="B16" s="18" t="s">
        <v>5</v>
      </c>
      <c r="C16" s="33"/>
    </row>
    <row r="17" spans="1:3" x14ac:dyDescent="0.35">
      <c r="A17" s="47" t="s">
        <v>13</v>
      </c>
      <c r="B17" s="23" t="s">
        <v>91</v>
      </c>
      <c r="C17" s="38">
        <f>81000000+18000000</f>
        <v>99000000</v>
      </c>
    </row>
    <row r="18" spans="1:3" x14ac:dyDescent="0.35">
      <c r="A18" s="47" t="s">
        <v>14</v>
      </c>
      <c r="B18" s="23" t="s">
        <v>85</v>
      </c>
      <c r="C18" s="30">
        <v>338557891.18000001</v>
      </c>
    </row>
    <row r="19" spans="1:3" x14ac:dyDescent="0.35">
      <c r="A19" s="47" t="s">
        <v>16</v>
      </c>
      <c r="B19" s="2" t="s">
        <v>83</v>
      </c>
      <c r="C19" s="30">
        <v>4250000</v>
      </c>
    </row>
    <row r="20" spans="1:3" x14ac:dyDescent="0.35">
      <c r="A20" s="47" t="s">
        <v>19</v>
      </c>
      <c r="B20" s="2" t="s">
        <v>84</v>
      </c>
      <c r="C20" s="30">
        <v>171195000</v>
      </c>
    </row>
    <row r="21" spans="1:3" x14ac:dyDescent="0.35">
      <c r="A21" s="47" t="s">
        <v>54</v>
      </c>
      <c r="B21" s="23" t="s">
        <v>86</v>
      </c>
      <c r="C21" s="30">
        <v>96450000</v>
      </c>
    </row>
    <row r="22" spans="1:3" x14ac:dyDescent="0.35">
      <c r="A22" s="47" t="s">
        <v>92</v>
      </c>
      <c r="B22" s="23" t="s">
        <v>49</v>
      </c>
      <c r="C22" s="38">
        <f>73551000+2441000</f>
        <v>75992000</v>
      </c>
    </row>
    <row r="23" spans="1:3" x14ac:dyDescent="0.35">
      <c r="A23" s="61" t="s">
        <v>76</v>
      </c>
      <c r="B23" s="62"/>
      <c r="C23" s="4">
        <f>SUM(C17:C22)</f>
        <v>785444891.18000007</v>
      </c>
    </row>
    <row r="24" spans="1:3" x14ac:dyDescent="0.35">
      <c r="A24" s="12"/>
      <c r="B24" s="13"/>
      <c r="C24" s="33"/>
    </row>
    <row r="25" spans="1:3" ht="15.5" x14ac:dyDescent="0.35">
      <c r="A25" s="17">
        <v>2</v>
      </c>
      <c r="B25" s="18" t="s">
        <v>6</v>
      </c>
      <c r="C25" s="33"/>
    </row>
    <row r="26" spans="1:3" x14ac:dyDescent="0.35">
      <c r="A26" s="47" t="s">
        <v>13</v>
      </c>
      <c r="B26" s="2" t="s">
        <v>84</v>
      </c>
      <c r="C26" s="30">
        <f>90407480+36926236</f>
        <v>127333716</v>
      </c>
    </row>
    <row r="27" spans="1:3" x14ac:dyDescent="0.35">
      <c r="A27" s="47" t="s">
        <v>14</v>
      </c>
      <c r="B27" s="2" t="s">
        <v>86</v>
      </c>
      <c r="C27" s="30">
        <f>9251000+35000</f>
        <v>9286000</v>
      </c>
    </row>
    <row r="28" spans="1:3" x14ac:dyDescent="0.35">
      <c r="A28" s="47" t="s">
        <v>19</v>
      </c>
      <c r="B28" s="2" t="s">
        <v>93</v>
      </c>
      <c r="C28" s="30">
        <v>18869400</v>
      </c>
    </row>
    <row r="29" spans="1:3" x14ac:dyDescent="0.35">
      <c r="A29" s="46" t="s">
        <v>54</v>
      </c>
      <c r="B29" s="2" t="s">
        <v>94</v>
      </c>
      <c r="C29" s="30">
        <v>8598000</v>
      </c>
    </row>
    <row r="30" spans="1:3" x14ac:dyDescent="0.35">
      <c r="A30" s="47" t="s">
        <v>92</v>
      </c>
      <c r="B30" s="23" t="s">
        <v>49</v>
      </c>
      <c r="C30" s="30">
        <f>29476160-2441000+3965000</f>
        <v>31000160</v>
      </c>
    </row>
    <row r="31" spans="1:3" x14ac:dyDescent="0.35">
      <c r="A31" s="55" t="s">
        <v>77</v>
      </c>
      <c r="B31" s="56"/>
      <c r="C31" s="4">
        <f>SUM(C26:C30)</f>
        <v>195087276</v>
      </c>
    </row>
    <row r="32" spans="1:3" ht="15.5" x14ac:dyDescent="0.35">
      <c r="A32" s="17">
        <v>3</v>
      </c>
      <c r="B32" s="18" t="s">
        <v>7</v>
      </c>
      <c r="C32" s="30">
        <v>849791.02</v>
      </c>
    </row>
    <row r="33" spans="1:3" x14ac:dyDescent="0.35">
      <c r="A33" s="55" t="s">
        <v>78</v>
      </c>
      <c r="B33" s="56"/>
      <c r="C33" s="4">
        <f>C32</f>
        <v>849791.02</v>
      </c>
    </row>
    <row r="34" spans="1:3" ht="15.5" x14ac:dyDescent="0.35">
      <c r="A34" s="17">
        <v>4</v>
      </c>
      <c r="B34" s="18" t="s">
        <v>8</v>
      </c>
      <c r="C34" s="30">
        <v>126385000</v>
      </c>
    </row>
    <row r="35" spans="1:3" x14ac:dyDescent="0.35">
      <c r="A35" s="55" t="s">
        <v>79</v>
      </c>
      <c r="B35" s="56"/>
      <c r="C35" s="4">
        <f>C34</f>
        <v>126385000</v>
      </c>
    </row>
    <row r="36" spans="1:3" ht="15.5" x14ac:dyDescent="0.35">
      <c r="A36" s="24">
        <v>5</v>
      </c>
      <c r="B36" s="25" t="s">
        <v>80</v>
      </c>
      <c r="C36" s="30">
        <v>0</v>
      </c>
    </row>
    <row r="37" spans="1:3" x14ac:dyDescent="0.35">
      <c r="A37" s="55" t="s">
        <v>87</v>
      </c>
      <c r="B37" s="56"/>
      <c r="C37" s="4">
        <f>C36</f>
        <v>0</v>
      </c>
    </row>
    <row r="38" spans="1:3" x14ac:dyDescent="0.35">
      <c r="A38" s="21">
        <v>6</v>
      </c>
      <c r="B38" s="7" t="s">
        <v>10</v>
      </c>
      <c r="C38" s="30">
        <v>0</v>
      </c>
    </row>
    <row r="39" spans="1:3" x14ac:dyDescent="0.35">
      <c r="A39" s="55" t="s">
        <v>81</v>
      </c>
      <c r="B39" s="56"/>
      <c r="C39" s="4">
        <f>C38</f>
        <v>0</v>
      </c>
    </row>
    <row r="40" spans="1:3" x14ac:dyDescent="0.35">
      <c r="A40" s="55" t="s">
        <v>88</v>
      </c>
      <c r="B40" s="56"/>
      <c r="C40" s="4">
        <f>C23+C31+C33+C35+C37+C39</f>
        <v>1107766958.2</v>
      </c>
    </row>
    <row r="41" spans="1:3" ht="15.5" x14ac:dyDescent="0.35">
      <c r="A41" s="57" t="s">
        <v>90</v>
      </c>
      <c r="B41" s="58"/>
      <c r="C41" s="48">
        <f>C13-C40</f>
        <v>755584528.58000016</v>
      </c>
    </row>
    <row r="43" spans="1:3" x14ac:dyDescent="0.35">
      <c r="C43" s="53"/>
    </row>
    <row r="44" spans="1:3" x14ac:dyDescent="0.35">
      <c r="C44" s="31"/>
    </row>
  </sheetData>
  <sheetProtection password="FEA3" sheet="1" objects="1" scenarios="1"/>
  <mergeCells count="12">
    <mergeCell ref="A41:B41"/>
    <mergeCell ref="A1:C1"/>
    <mergeCell ref="A2:C2"/>
    <mergeCell ref="A3:C3"/>
    <mergeCell ref="A13:B13"/>
    <mergeCell ref="A23:B23"/>
    <mergeCell ref="A31:B31"/>
    <mergeCell ref="A33:B33"/>
    <mergeCell ref="A35:B35"/>
    <mergeCell ref="A37:B37"/>
    <mergeCell ref="A39:B39"/>
    <mergeCell ref="A40:B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 keu</vt:lpstr>
      <vt:lpstr>lap keu (2)</vt:lpstr>
      <vt:lpstr>keuangan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user</cp:lastModifiedBy>
  <dcterms:created xsi:type="dcterms:W3CDTF">2020-03-18T04:45:01Z</dcterms:created>
  <dcterms:modified xsi:type="dcterms:W3CDTF">2022-07-11T04:07:35Z</dcterms:modified>
</cp:coreProperties>
</file>