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2021" sheetId="4" r:id="rId1"/>
  </sheets>
  <calcPr calcId="144525"/>
</workbook>
</file>

<file path=xl/calcChain.xml><?xml version="1.0" encoding="utf-8"?>
<calcChain xmlns="http://schemas.openxmlformats.org/spreadsheetml/2006/main">
  <c r="O14" i="4" l="1"/>
  <c r="N15" i="4"/>
  <c r="N14" i="4"/>
  <c r="M15" i="4"/>
  <c r="M14" i="4"/>
  <c r="D165" i="4" l="1"/>
  <c r="E165" i="4"/>
  <c r="F165" i="4"/>
  <c r="J165" i="4" l="1"/>
  <c r="K165" i="4"/>
  <c r="L165" i="4"/>
  <c r="M165" i="4"/>
  <c r="N165" i="4"/>
  <c r="O165" i="4"/>
  <c r="O342" i="4"/>
  <c r="N481" i="4"/>
  <c r="N431" i="4"/>
  <c r="N424" i="4"/>
  <c r="N482" i="4"/>
  <c r="L481" i="4"/>
  <c r="L482" i="4"/>
  <c r="L431" i="4"/>
  <c r="M481" i="4"/>
  <c r="M431" i="4"/>
  <c r="M482" i="4"/>
  <c r="P479" i="4"/>
  <c r="N225" i="4"/>
  <c r="M225" i="4"/>
  <c r="L225" i="4"/>
  <c r="K224" i="4"/>
  <c r="L224" i="4"/>
  <c r="J224" i="4"/>
  <c r="H539" i="4" l="1"/>
  <c r="H542" i="4"/>
  <c r="H544" i="4"/>
  <c r="H538" i="4"/>
  <c r="I431" i="4"/>
  <c r="I481" i="4"/>
  <c r="L72" i="4" l="1"/>
  <c r="K72" i="4"/>
  <c r="J72" i="4"/>
  <c r="L15" i="4"/>
  <c r="K15" i="4" l="1"/>
  <c r="J15" i="4"/>
  <c r="G543" i="4"/>
  <c r="G544" i="4"/>
  <c r="G542" i="4"/>
  <c r="G539" i="4"/>
  <c r="G538" i="4"/>
  <c r="K481" i="4"/>
  <c r="K431" i="4"/>
  <c r="K105" i="4"/>
  <c r="J105" i="4"/>
  <c r="L96" i="4"/>
  <c r="K96" i="4"/>
  <c r="K342" i="4"/>
  <c r="L342" i="4"/>
  <c r="L138" i="4"/>
  <c r="L137" i="4"/>
  <c r="J25" i="4" l="1"/>
  <c r="I25" i="4"/>
  <c r="J481" i="4"/>
  <c r="J431" i="4"/>
  <c r="K222" i="4"/>
  <c r="J482" i="4" l="1"/>
  <c r="F386" i="4"/>
  <c r="G386" i="4"/>
  <c r="H386" i="4"/>
  <c r="I386" i="4"/>
  <c r="J386" i="4"/>
  <c r="K386" i="4"/>
  <c r="F387" i="4"/>
  <c r="G387" i="4"/>
  <c r="H387" i="4"/>
  <c r="I387" i="4"/>
  <c r="J387" i="4"/>
  <c r="K387" i="4"/>
  <c r="E387" i="4"/>
  <c r="E386" i="4"/>
  <c r="J107" i="4"/>
  <c r="J108" i="4"/>
  <c r="J222" i="4"/>
  <c r="I221" i="4"/>
  <c r="J342" i="4"/>
  <c r="G221" i="4" l="1"/>
  <c r="H221" i="4"/>
  <c r="I6" i="4"/>
  <c r="I10" i="4"/>
  <c r="I16" i="4"/>
  <c r="I14" i="4"/>
  <c r="I15" i="4"/>
  <c r="H6" i="4"/>
  <c r="H10" i="4"/>
  <c r="H16" i="4"/>
  <c r="H14" i="4"/>
  <c r="H15" i="4"/>
  <c r="G16" i="4"/>
  <c r="G14" i="4"/>
  <c r="G10" i="4"/>
  <c r="H481" i="4"/>
  <c r="H431" i="4"/>
  <c r="I140" i="4" l="1"/>
  <c r="H140" i="4"/>
  <c r="G140" i="4"/>
  <c r="I96" i="4"/>
  <c r="F544" i="4"/>
  <c r="F543" i="4"/>
  <c r="F542" i="4"/>
  <c r="F540" i="4"/>
  <c r="F539" i="4"/>
  <c r="F538" i="4"/>
  <c r="G481" i="4"/>
  <c r="G431" i="4"/>
  <c r="F78" i="4"/>
  <c r="G78" i="4"/>
  <c r="H78" i="4"/>
  <c r="F79" i="4"/>
  <c r="G79" i="4"/>
  <c r="H79" i="4"/>
  <c r="E79" i="4"/>
  <c r="E78" i="4"/>
  <c r="F221" i="4"/>
  <c r="E221" i="4"/>
  <c r="D221" i="4"/>
  <c r="G450" i="4" l="1"/>
  <c r="E153" i="4"/>
  <c r="F153" i="4"/>
  <c r="G153" i="4"/>
  <c r="D153" i="4"/>
  <c r="F431" i="4"/>
  <c r="F481" i="4"/>
  <c r="E431" i="4" l="1"/>
  <c r="E481" i="4"/>
  <c r="D481" i="4"/>
  <c r="D431" i="4"/>
  <c r="C481" i="4"/>
  <c r="C431" i="4"/>
  <c r="F34" i="4"/>
  <c r="E34" i="4"/>
  <c r="F10" i="4"/>
  <c r="F16" i="4"/>
  <c r="F14" i="4"/>
  <c r="E10" i="4"/>
  <c r="E16" i="4"/>
  <c r="E14" i="4"/>
  <c r="D10" i="4"/>
  <c r="D16" i="4"/>
  <c r="D14" i="4"/>
  <c r="E279" i="4" l="1"/>
  <c r="E278" i="4"/>
</calcChain>
</file>

<file path=xl/comments1.xml><?xml version="1.0" encoding="utf-8"?>
<comments xmlns="http://schemas.openxmlformats.org/spreadsheetml/2006/main">
  <authors>
    <author>Author</author>
  </authors>
  <commentList>
    <comment ref="D7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untuk bln apa?</t>
        </r>
      </text>
    </comment>
    <comment ref="E5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bulan?</t>
        </r>
      </text>
    </comment>
  </commentList>
</comments>
</file>

<file path=xl/sharedStrings.xml><?xml version="1.0" encoding="utf-8"?>
<sst xmlns="http://schemas.openxmlformats.org/spreadsheetml/2006/main" count="748" uniqueCount="316">
  <si>
    <t>BADAN AMIL ZAKAT NASIONAL (BAZNAS) KOTA MADIUN</t>
  </si>
  <si>
    <t>NO</t>
  </si>
  <si>
    <t>INSTANSI/SEKOLAH</t>
  </si>
  <si>
    <t>SETORAN</t>
  </si>
  <si>
    <t>JAN</t>
  </si>
  <si>
    <t>PEB</t>
  </si>
  <si>
    <t>MAR</t>
  </si>
  <si>
    <t>APR</t>
  </si>
  <si>
    <t>MEI</t>
  </si>
  <si>
    <t>JUNI</t>
  </si>
  <si>
    <t>JULI</t>
  </si>
  <si>
    <t>AGUST</t>
  </si>
  <si>
    <t>SEPT</t>
  </si>
  <si>
    <t>OKT</t>
  </si>
  <si>
    <t>NOP</t>
  </si>
  <si>
    <t>Zakat Maal</t>
  </si>
  <si>
    <t>Infaq</t>
  </si>
  <si>
    <t>Sekretariat DPRD</t>
  </si>
  <si>
    <t>Inspektorat</t>
  </si>
  <si>
    <t>Dinas Pendidikan</t>
  </si>
  <si>
    <t>Dinas Kebudayaan, Pariwisata, Kepemudaan &amp; Olahraga</t>
  </si>
  <si>
    <t>Dinas Sosial, Pemberdayaan Perempuan &amp; Perlindungan Anak</t>
  </si>
  <si>
    <t>Dinas Perdagangan</t>
  </si>
  <si>
    <t>Dinas Komunikasi &amp; Informatika</t>
  </si>
  <si>
    <t>Dinas Perhubungan</t>
  </si>
  <si>
    <t>Dinas Pertanian &amp; Ketahanan Pangan</t>
  </si>
  <si>
    <t>Dinas Lingkungan Hidup</t>
  </si>
  <si>
    <t>Dinas Perpustakaan &amp; Kearsipan</t>
  </si>
  <si>
    <t>Badan Pendapatan Daerah</t>
  </si>
  <si>
    <t>Badan Kesatuan Bangsa &amp; Politik</t>
  </si>
  <si>
    <t>Badan Penanggulangan Bencana Daerah</t>
  </si>
  <si>
    <t>RSUD</t>
  </si>
  <si>
    <t>Kec. Kartoharjo</t>
  </si>
  <si>
    <t>Kec. Manguharjo</t>
  </si>
  <si>
    <t>Kec. Taman</t>
  </si>
  <si>
    <t>Pengadilan Agama</t>
  </si>
  <si>
    <t>Pengadilan Negeri</t>
  </si>
  <si>
    <t>Kejaksaan Negeri</t>
  </si>
  <si>
    <t>LP Klas 1 Madiun</t>
  </si>
  <si>
    <t>PKPRI</t>
  </si>
  <si>
    <t>Pusdikbang SDM Perhutani</t>
  </si>
  <si>
    <t>PT. Pos Indonesia</t>
  </si>
  <si>
    <t>Badan Pertanahan</t>
  </si>
  <si>
    <t>Kantor Bea &amp; Cukai</t>
  </si>
  <si>
    <t>BPS</t>
  </si>
  <si>
    <t>Sekretariat KPU</t>
  </si>
  <si>
    <t>SMAN 1 Madiun</t>
  </si>
  <si>
    <t>Gerbusholeh</t>
  </si>
  <si>
    <t>SMAN 2 Madiun</t>
  </si>
  <si>
    <t>SMAN 3 Madiun</t>
  </si>
  <si>
    <t>SMAN 4 Madiun</t>
  </si>
  <si>
    <t>SMAN 5 Madiun</t>
  </si>
  <si>
    <t>SMAN 6 Madiun</t>
  </si>
  <si>
    <t>SMA Cokroaminoto</t>
  </si>
  <si>
    <t>SMA Taman Madya</t>
  </si>
  <si>
    <t>SMA PSM</t>
  </si>
  <si>
    <t>SMKN 1 Madiun</t>
  </si>
  <si>
    <t>SMKN 2 Madiun</t>
  </si>
  <si>
    <t>SMKN 3 Madiun</t>
  </si>
  <si>
    <t>SMKN 4 Madiun</t>
  </si>
  <si>
    <t>SMKN 5 Madiun</t>
  </si>
  <si>
    <t>SMK PGRI 1</t>
  </si>
  <si>
    <t>SMK YP 17-1</t>
  </si>
  <si>
    <t>SMK Taman Siswa 1</t>
  </si>
  <si>
    <t>SMK Taman Siswa 2</t>
  </si>
  <si>
    <t>SMK Sore</t>
  </si>
  <si>
    <t>SMK Industri</t>
  </si>
  <si>
    <t>MAN 2</t>
  </si>
  <si>
    <t>SMPN 1 Madiun</t>
  </si>
  <si>
    <t>SMPN 2 Madiun</t>
  </si>
  <si>
    <t>SMPN 3 Madiun</t>
  </si>
  <si>
    <t>SMPN 4 Madiun</t>
  </si>
  <si>
    <t>SMPN 5 Madiun</t>
  </si>
  <si>
    <t>SMPN 6 Madiun</t>
  </si>
  <si>
    <t>SMPN 7 Madiun</t>
  </si>
  <si>
    <t>SMPN 8 Madiun</t>
  </si>
  <si>
    <t>SMPN 9 Madiun</t>
  </si>
  <si>
    <t>SMPN 10 Madiun</t>
  </si>
  <si>
    <t>SMPN 11 Madiun</t>
  </si>
  <si>
    <t>SMPN 12 Madiun</t>
  </si>
  <si>
    <t>SMPN 13 Madiun</t>
  </si>
  <si>
    <t>SMPN 14 Madiun</t>
  </si>
  <si>
    <t>SMP PSM</t>
  </si>
  <si>
    <t>SDN Manguharjo</t>
  </si>
  <si>
    <t>SDN 01 Namb. Lor</t>
  </si>
  <si>
    <t>SDN 02 Namb. Lor</t>
  </si>
  <si>
    <t>SDN 01 Madiun Lor</t>
  </si>
  <si>
    <t>SDN 02 Madiun Lor</t>
  </si>
  <si>
    <t>SDN 03 Madiun Lor</t>
  </si>
  <si>
    <t>SDN 04 Madiun Lor</t>
  </si>
  <si>
    <t>SDN 05 Madiun Lor</t>
  </si>
  <si>
    <t>SDN 01 Winongo</t>
  </si>
  <si>
    <t>SDN 02 Winongo</t>
  </si>
  <si>
    <t>SDN 01 Pangongangan</t>
  </si>
  <si>
    <t>SDN 02 Pangongangan</t>
  </si>
  <si>
    <t>SDN Patihan</t>
  </si>
  <si>
    <t>SDN 01 Namb. Kidul</t>
  </si>
  <si>
    <t>SDN 02 Namb. Kidul</t>
  </si>
  <si>
    <t>SDN 03 Namb. Kidul</t>
  </si>
  <si>
    <t>SDN 04 Namb. Kidul</t>
  </si>
  <si>
    <t>SDN Sogaten</t>
  </si>
  <si>
    <t>SDN Ngegong</t>
  </si>
  <si>
    <t>SDN 01 Kartoharjo</t>
  </si>
  <si>
    <t>SDN 02 Kartoharjo</t>
  </si>
  <si>
    <t>SDN 03 Kartoharjo</t>
  </si>
  <si>
    <t>SDN 01 Klegen</t>
  </si>
  <si>
    <t>SDN 02 Klegen</t>
  </si>
  <si>
    <t>SDN 03 Klegen</t>
  </si>
  <si>
    <t>SDN 04 Klegen</t>
  </si>
  <si>
    <t>SDN Oro Oro Ombo</t>
  </si>
  <si>
    <t>SDN 01 Rejomulyo</t>
  </si>
  <si>
    <t>SDN 02 Rejomulyo</t>
  </si>
  <si>
    <t>SDN Sukosari</t>
  </si>
  <si>
    <t>SDN 01 Kanigoro</t>
  </si>
  <si>
    <t>SDN 02 Kanigoro</t>
  </si>
  <si>
    <t>SDN 03 Kanigoro</t>
  </si>
  <si>
    <t>SDN Pilangbango</t>
  </si>
  <si>
    <t>SDN 01 Tawangrejo</t>
  </si>
  <si>
    <t>SDN 02 Tawangrejo</t>
  </si>
  <si>
    <t>SDN Kelun</t>
  </si>
  <si>
    <t>SDN 01 Taman</t>
  </si>
  <si>
    <t>SDN 02 Taman</t>
  </si>
  <si>
    <t>SDN 03 Taman</t>
  </si>
  <si>
    <t>SDN 01 Pandean</t>
  </si>
  <si>
    <t>SDN 02 Pandean</t>
  </si>
  <si>
    <t>SDN Banjarejo</t>
  </si>
  <si>
    <t>SDN 01 Mojorejo</t>
  </si>
  <si>
    <t>SDN 02 Mojorejo</t>
  </si>
  <si>
    <t>SDN 01 Manisrejo</t>
  </si>
  <si>
    <t>SDN 02 Manisrejo</t>
  </si>
  <si>
    <t>SDN 03 Manisrejo</t>
  </si>
  <si>
    <t>SDN 04 Manisrejo</t>
  </si>
  <si>
    <t>SDN 01 Demangan</t>
  </si>
  <si>
    <t>SDN 02 Demangan</t>
  </si>
  <si>
    <t>SDN 01 Josenan</t>
  </si>
  <si>
    <t>SDN 02 Josenan</t>
  </si>
  <si>
    <t>SDN 03 Josenan</t>
  </si>
  <si>
    <t>SDN Kejuron</t>
  </si>
  <si>
    <t>SDN Kuncen</t>
  </si>
  <si>
    <t>SDI Al Husna</t>
  </si>
  <si>
    <t>DAFTAR PENERIMAAN ZIS DARI DERMAWAN MUSLIM</t>
  </si>
  <si>
    <t>NO.</t>
  </si>
  <si>
    <t>NAMA MUZAKKI</t>
  </si>
  <si>
    <t>JANUARI</t>
  </si>
  <si>
    <t>PEBRUARI</t>
  </si>
  <si>
    <t>MARET</t>
  </si>
  <si>
    <t>APRIL</t>
  </si>
  <si>
    <t xml:space="preserve">JULI </t>
  </si>
  <si>
    <t>AGUSTUS</t>
  </si>
  <si>
    <t>SEPTEMBER</t>
  </si>
  <si>
    <t>OKTOBER</t>
  </si>
  <si>
    <t>NOPEMBER</t>
  </si>
  <si>
    <t>DESEMBER</t>
  </si>
  <si>
    <t>MUNFIQ / MUSHODIQ</t>
  </si>
  <si>
    <t>ZAKAT MAAL</t>
  </si>
  <si>
    <t>B.</t>
  </si>
  <si>
    <t>INFAQ/SHODAQOH</t>
  </si>
  <si>
    <t>DAFTAR PENERIMAAN ZAKAT, INFAQ DAN SHODAQOH</t>
  </si>
  <si>
    <t>GERAKAN GURU TELADAN</t>
  </si>
  <si>
    <t>UNIT KERJA</t>
  </si>
  <si>
    <t>TRI WULAN</t>
  </si>
  <si>
    <t xml:space="preserve">I </t>
  </si>
  <si>
    <t>II</t>
  </si>
  <si>
    <t>A. KKG PAI SD KECAMATAN TAMAN</t>
  </si>
  <si>
    <t>Jinem, S.PdI</t>
  </si>
  <si>
    <t>Siti Kholimah, S.PdI</t>
  </si>
  <si>
    <t>Siti Mariyah, S.PdI</t>
  </si>
  <si>
    <t>Agus Hanifah, S.PdI</t>
  </si>
  <si>
    <t>Elly Inayah</t>
  </si>
  <si>
    <t>SD Muhammadiyah</t>
  </si>
  <si>
    <t>Lina Mariana, S.PdI</t>
  </si>
  <si>
    <t>Ali Sugi Mulyati, S.PdI</t>
  </si>
  <si>
    <t>B. KKG PAI SD KECAMATAN MANGUHARJO</t>
  </si>
  <si>
    <t>Sudjiati, S.Pd.I</t>
  </si>
  <si>
    <t>Kartini, S.PdI</t>
  </si>
  <si>
    <t>Hartono, S.PdI</t>
  </si>
  <si>
    <t>SDN 05 Namb. Lor</t>
  </si>
  <si>
    <t>Insringatin, S.PdI</t>
  </si>
  <si>
    <t>Nurwati, S.PdI</t>
  </si>
  <si>
    <t>Umi Syarifah, S.PdI</t>
  </si>
  <si>
    <t>Sriyaten, S.PdI</t>
  </si>
  <si>
    <t>A.</t>
  </si>
  <si>
    <t xml:space="preserve">SMK Kesehatan Aditapa </t>
  </si>
  <si>
    <t>Wahyu Sriningsih ( Bagian Hukum )</t>
  </si>
  <si>
    <t>Ika Puspitaria, SH. (Bag. Hukum)</t>
  </si>
  <si>
    <t>Riska Purbasari, SH.  (Bag. Hukum)</t>
  </si>
  <si>
    <t>Ely Woro (Bag.Adm. Pemerintahan Umum)</t>
  </si>
  <si>
    <t>Dandung (Bagian Umum)</t>
  </si>
  <si>
    <t>Eva (Perum Widodo Kencono Indah II Blok C9 Pandean)</t>
  </si>
  <si>
    <t>Drs. H. Nur Ramelan</t>
  </si>
  <si>
    <t>Warga RT 34/11 JL. Pesanggrahan Kel. Taman</t>
  </si>
  <si>
    <t>Sri Susilah Nur Hayati (Jl. Pesanggrahan 8 Mojorejo)</t>
  </si>
  <si>
    <t>Zawawi (JL. Terto Tejo Kel. Mojorejo)</t>
  </si>
  <si>
    <t>Ika Dhianawati, SH. MH. (Pengadilan Negeri)</t>
  </si>
  <si>
    <t>Wuryanti, SH. MH. (Pengadilan Negeri)</t>
  </si>
  <si>
    <t>BAZNAS Propinsi Jawa Timur</t>
  </si>
  <si>
    <t>Suprapto (Jl. Ploso No. 58 Kel. Oro-oro Ombo)</t>
  </si>
  <si>
    <t>Bekti Patria (Jl. Ploso No. 58 Kel. Oro-oro Ombo)</t>
  </si>
  <si>
    <t>Tumi (Jl. Ploso No. 58 Kel. Oro-oro Ombo)</t>
  </si>
  <si>
    <t>Rudy Dewanto (Hercules No. J5 Klegen)</t>
  </si>
  <si>
    <t>Pritaliana (Hercules No. J5 Klegen)</t>
  </si>
  <si>
    <t>Inda Raya AMS, SE, MIB (Wakil Walikota Madiun)</t>
  </si>
  <si>
    <t>H. Eddie Sanyoto, S.Sos. (BAZNAS Kota Madiun)</t>
  </si>
  <si>
    <t>Drs. Santoso (BAZNAS Kota Madiun)</t>
  </si>
  <si>
    <t>Drs.H.M. Iskandar, M.Pd.I (BAZNAS Kota Madiun)</t>
  </si>
  <si>
    <t>H. M. Dahlan, SH (BAZNAS Kota Madiun )</t>
  </si>
  <si>
    <t>H. Sukamto, SH.M.Hum.</t>
  </si>
  <si>
    <t>Sunaryo, A.Ma (BAZNAS Kota Madiun)</t>
  </si>
  <si>
    <t>Sholatin (BAZNAS Kota Madiun)</t>
  </si>
  <si>
    <t>Alisofa (BAZNAS Kota Madiun)</t>
  </si>
  <si>
    <t>Nina Hartatik (Bagian Umum)</t>
  </si>
  <si>
    <t>Purheny Ridhowati (Bagian Umum)</t>
  </si>
  <si>
    <t>Sunari (Mojorejo)</t>
  </si>
  <si>
    <t>Amna Ananti R (BAZNAS Kota Madiun )</t>
  </si>
  <si>
    <t>Winarti (BAZNAS Kota Madiun )</t>
  </si>
  <si>
    <t>Arif Budiaji (BAZNAS Kota Madiun )</t>
  </si>
  <si>
    <t>Kayla Grista Permata</t>
  </si>
  <si>
    <t>Erlangga Akbar Abiyasa</t>
  </si>
  <si>
    <t>Komsun Samsudin (Dadugi Printing)</t>
  </si>
  <si>
    <t>Tri Kuat Wibowo (RM Sinar Baru Jl. D.I Panjaitan 32)</t>
  </si>
  <si>
    <t>Perumda Air Minum Tirta Taman Sari</t>
  </si>
  <si>
    <t>Perumda BPR. Bank Daerah</t>
  </si>
  <si>
    <t>Perumda Aneka Usaha</t>
  </si>
  <si>
    <t>Hamba Allah (Transfer)</t>
  </si>
  <si>
    <t>DAFTAR PENERIMAAN ZIS DARI UPZ MASJID DAN MAJELIS TAKLIM PM RAHLIA</t>
  </si>
  <si>
    <t>NAMA UPZ MASJID /</t>
  </si>
  <si>
    <t>MAJELIS TAKLIM PM RAHLIA</t>
  </si>
  <si>
    <t>Mardi (Grosir Sembako Dsn Bener Ds. Betek Madiun)</t>
  </si>
  <si>
    <t>SLBN Manisrejo</t>
  </si>
  <si>
    <t>DAFTAR PENERIMAAN ZAKAT, INFAQ/SHODAQOH DARI DINAS/KANTOR/BADAN/BAGIAN/BUMD DAN SEKOLAH</t>
  </si>
  <si>
    <t>UPZ Masjid Nur Hidayatullah Kel. Kuncen</t>
  </si>
  <si>
    <t>Cahyo (RSUD Sogaten)</t>
  </si>
  <si>
    <t>Bagian Hukum</t>
  </si>
  <si>
    <t>Bagian Organisasi</t>
  </si>
  <si>
    <t>Bagian Umum</t>
  </si>
  <si>
    <t>Badan Keuangan &amp; Aset Daerah</t>
  </si>
  <si>
    <t>BULAN</t>
  </si>
  <si>
    <t>III</t>
  </si>
  <si>
    <t>Anis Sumartini ( Bagian Perekonomian &amp; Kesra)</t>
  </si>
  <si>
    <t>IV</t>
  </si>
  <si>
    <t>C. MGMP SMK KOTA MADIUN</t>
  </si>
  <si>
    <t xml:space="preserve">Bagian Pemerintahan </t>
  </si>
  <si>
    <t>Bagian Pengadaan Barang/Jasa dan Adm.Pembangunan</t>
  </si>
  <si>
    <t>Dinas Tenaga Kerja, Koperasi Usaha Kecil dan Menengah</t>
  </si>
  <si>
    <t>Dinas Pekerjaan Umum &amp; Penataan Ruang</t>
  </si>
  <si>
    <t>Dinas Perumahan Rakyat &amp; Kawasan Pemukiman</t>
  </si>
  <si>
    <t>Satuan Polisi Pamong Praja dan Pemadam Kebakaran</t>
  </si>
  <si>
    <t>Badan Perencanaan, Penelitian &amp; Pengembangan  Daerah</t>
  </si>
  <si>
    <t>Badan Kepegawaian dan Pengembangan SDM</t>
  </si>
  <si>
    <t>Dinas Penanaman Modal dan Pelayanan Terpadu Satu Pintu</t>
  </si>
  <si>
    <t>Dinas Kependudukan &amp; Pencatatan Sipil</t>
  </si>
  <si>
    <t>Dinas Kesehatan, Pengendalian Penduduk &amp; KB</t>
  </si>
  <si>
    <t>DES</t>
  </si>
  <si>
    <t xml:space="preserve">Kantor Kementerian Agama </t>
  </si>
  <si>
    <t>UPZ Masjid Al Huda Kel. Klegen</t>
  </si>
  <si>
    <t>SMP Darul Madinah</t>
  </si>
  <si>
    <t xml:space="preserve"> Ny. Mat Ali (RT 17/06 Kel. Sogaten)</t>
  </si>
  <si>
    <t>UPZ Masjid Jabal Rohmah Kel. Madiun Lor</t>
  </si>
  <si>
    <t>Hamba Allah (Link Aja)</t>
  </si>
  <si>
    <t>Aris Susi (Bagian Umum)</t>
  </si>
  <si>
    <t>Moch. Hanafi (Jl. Perwira Sari No. 1 Rejomulyo)</t>
  </si>
  <si>
    <t>Juwito (Sambel Pecel Jeruk Purut Jl. Delima Kejuron)</t>
  </si>
  <si>
    <t>Kantin Pemkot Madiun</t>
  </si>
  <si>
    <t>Tjahja Rediantana (Jl. Gegono Manis Gg. 4 No. 8 Manisrejo)</t>
  </si>
  <si>
    <t>Siti Rofikho (Jl. Raden Wijaya 23 Manguharjo)</t>
  </si>
  <si>
    <t>Mugiarti (Jl. Ronggo Jumeno Kencen)</t>
  </si>
  <si>
    <t>Moh. Hambaliyanto (Jl. Puntodewo RT 9 RW 3 Wayut)</t>
  </si>
  <si>
    <t>Yanto dan Yanti (Jl. Ciliwung Gg. II Taman)</t>
  </si>
  <si>
    <t>Ninik Rodyawati (Jl. Jatiwangi Gg. I RT 18 RW 7 Demangan)</t>
  </si>
  <si>
    <t>Hj. Lely (Jl. Salak RT 23 RW 7 Taman)</t>
  </si>
  <si>
    <t>Imam Ririhena (Perum Madigondo Permai Jl.Kemuning)</t>
  </si>
  <si>
    <t>Susiana (Jl. Maudara 12 RT 6 RW 2 Winongo)</t>
  </si>
  <si>
    <t>Gepi Dewanto (Ds. Mojorayung RT 25 RW 7)</t>
  </si>
  <si>
    <t>Gunawan (Jl. Maudara 12 RT 6 RW 2 Winongo)</t>
  </si>
  <si>
    <t>Bambang Sumarsono (Jl. Diponegoro No. 5 Klegen)</t>
  </si>
  <si>
    <t>Muhammad Akbar F. (Perum Citra Sari Majapahit Winongo)</t>
  </si>
  <si>
    <t>Aroem Anjani (Jl. Makam III Ds.Wayut Jiwan)</t>
  </si>
  <si>
    <t xml:space="preserve">Dadik </t>
  </si>
  <si>
    <t>Mujilah</t>
  </si>
  <si>
    <t>Siti Masrukah (Jl. Setiaki 21)</t>
  </si>
  <si>
    <t>Lutfi (Badan Pertanahan Kab.Madiun)</t>
  </si>
  <si>
    <t>Rochmah (Pengadilan Negeri)</t>
  </si>
  <si>
    <t>UPZ Masjid  Baitul Amal Kel. Josenan</t>
  </si>
  <si>
    <t>UPZ Masjid Ar Rohman Kel. Taman</t>
  </si>
  <si>
    <t>UPZ Masjid Al Fatah Kel. Sukosari</t>
  </si>
  <si>
    <t>UPZ Masjid Al Muhajirin Kel. Sukosari</t>
  </si>
  <si>
    <t xml:space="preserve">UPZ Masjid Agung Baitul Hakim </t>
  </si>
  <si>
    <t>UPZ Masjid Al Mujahidin Kel. Klegen</t>
  </si>
  <si>
    <t>UPZ Masjid Al Muhajirin Kel. Kanigoro</t>
  </si>
  <si>
    <t>Adhit Warno ( RT 20/07 Sogaten )</t>
  </si>
  <si>
    <t>UPZ Masjid Hijratul Huda</t>
  </si>
  <si>
    <t>Panitia Zakat Fitrah</t>
  </si>
  <si>
    <t>Ratih Astria (Link Aja)</t>
  </si>
  <si>
    <t>Yayat Hadiyat (Link Aja)</t>
  </si>
  <si>
    <t>Farinda (Transfer Bank Jatim)</t>
  </si>
  <si>
    <t>Aflah (Dinas Kominfo)</t>
  </si>
  <si>
    <t>Herman Fadali (Jl.Pagu Indah I No 9 Manisrejo)</t>
  </si>
  <si>
    <t>Rina Purwandari (Perum Taman Arum D4 Mojorejo)</t>
  </si>
  <si>
    <t>Alfit Rahmanu (Ds.Bakur RT 9 RW 2)</t>
  </si>
  <si>
    <t>Dodi Setiawan (Jl. Adi Sucipto No. 4 Kejuron)</t>
  </si>
  <si>
    <t>Nur Ainin (SMPN 7 Madiun)</t>
  </si>
  <si>
    <t>Hary Prasetyo Wibowo (BTN Syariah)</t>
  </si>
  <si>
    <t>Kasmi (Jl. Raden Wijaya No. 25 Manguharjo)</t>
  </si>
  <si>
    <t xml:space="preserve">                                      </t>
  </si>
  <si>
    <t>Majelis Taklim Sabilal Muhtadin</t>
  </si>
  <si>
    <t>-</t>
  </si>
  <si>
    <t>Sri Suestik (SDN 02 Klegen)</t>
  </si>
  <si>
    <t>Erna Kusdiana (Jl. Sulawesi 19 Kartoharjo)</t>
  </si>
  <si>
    <t>Hery Purna Irawan (BAZNAS Kota Madiun)</t>
  </si>
  <si>
    <t>Ahmad Khudori, SE,M.Si, CTT. (BAZNAS Kota Madiun)</t>
  </si>
  <si>
    <t>UPZ Musholla Miftahul Jannah</t>
  </si>
  <si>
    <t>UPZ Masjid Baitussilaturrahim Banjarejo</t>
  </si>
  <si>
    <t>Bagian Perekonomian &amp; Kesejahteraan Rakyat</t>
  </si>
  <si>
    <t>Mulai tanggal 1 Januari 2021- 31 Desember 2021</t>
  </si>
  <si>
    <t>Mulai tanggal 1 Januari 2021 - 31 Desember 2021</t>
  </si>
  <si>
    <t>MULAI 1 JANUARI 2021 - 31 DESEMBER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</si>
</sst>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11"/>
      <name val="Arial"/>
      <family val="2"/>
    </font>
    <font>
      <b/>
      <sz val="11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color rgb="FFFF0000"/>
      <name val="Arial Narrow"/>
      <family val="2"/>
    </font>
    <font>
      <sz val="11"/>
      <color indexed="8"/>
      <name val="Arial Narrow"/>
      <family val="2"/>
    </font>
    <font>
      <b/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 Narrow"/>
      <family val="2"/>
    </font>
    <font>
      <sz val="11"/>
      <color theme="0"/>
      <name val="Arial Narrow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1"/>
      <name val="Arial Black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theme="1"/>
      <name val="Arial Narrow"/>
      <family val="2"/>
    </font>
    <font>
      <sz val="10"/>
      <color theme="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 Narrow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Continuous"/>
    </xf>
    <xf numFmtId="0" fontId="9" fillId="0" borderId="2" xfId="0" applyFont="1" applyBorder="1" applyAlignment="1">
      <alignment horizontal="centerContinuous"/>
    </xf>
    <xf numFmtId="0" fontId="13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Continuous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5" fillId="0" borderId="0" xfId="0" applyFont="1"/>
    <xf numFmtId="0" fontId="2" fillId="0" borderId="0" xfId="0" applyFont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8" fillId="3" borderId="0" xfId="0" applyFont="1" applyFill="1" applyBorder="1" applyAlignment="1"/>
    <xf numFmtId="164" fontId="9" fillId="3" borderId="0" xfId="0" applyNumberFormat="1" applyFont="1" applyFill="1" applyBorder="1" applyAlignment="1"/>
    <xf numFmtId="164" fontId="2" fillId="3" borderId="0" xfId="0" applyNumberFormat="1" applyFont="1" applyFill="1" applyBorder="1" applyAlignment="1"/>
    <xf numFmtId="0" fontId="10" fillId="3" borderId="0" xfId="0" applyFont="1" applyFill="1" applyBorder="1" applyAlignment="1"/>
    <xf numFmtId="0" fontId="9" fillId="3" borderId="0" xfId="0" applyFont="1" applyFill="1" applyBorder="1" applyAlignment="1"/>
    <xf numFmtId="164" fontId="10" fillId="3" borderId="0" xfId="0" applyNumberFormat="1" applyFont="1" applyFill="1" applyBorder="1" applyAlignment="1"/>
    <xf numFmtId="0" fontId="2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164" fontId="2" fillId="3" borderId="0" xfId="0" applyNumberFormat="1" applyFont="1" applyFill="1" applyBorder="1" applyAlignment="1">
      <alignment vertical="center"/>
    </xf>
    <xf numFmtId="164" fontId="9" fillId="3" borderId="0" xfId="0" applyNumberFormat="1" applyFont="1" applyFill="1" applyBorder="1" applyAlignment="1">
      <alignment horizontal="centerContinuous"/>
    </xf>
    <xf numFmtId="164" fontId="9" fillId="3" borderId="0" xfId="0" applyNumberFormat="1" applyFont="1" applyFill="1" applyBorder="1"/>
    <xf numFmtId="0" fontId="8" fillId="3" borderId="5" xfId="0" applyFont="1" applyFill="1" applyBorder="1" applyAlignment="1">
      <alignment horizontal="centerContinuous"/>
    </xf>
    <xf numFmtId="0" fontId="10" fillId="3" borderId="2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164" fontId="9" fillId="3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Continuous"/>
    </xf>
    <xf numFmtId="0" fontId="9" fillId="3" borderId="4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3" fillId="3" borderId="13" xfId="0" applyFont="1" applyFill="1" applyBorder="1" applyAlignment="1">
      <alignment vertical="center"/>
    </xf>
    <xf numFmtId="164" fontId="8" fillId="3" borderId="13" xfId="0" applyNumberFormat="1" applyFont="1" applyFill="1" applyBorder="1" applyAlignment="1">
      <alignment horizontal="center"/>
    </xf>
    <xf numFmtId="164" fontId="8" fillId="3" borderId="13" xfId="0" applyNumberFormat="1" applyFont="1" applyFill="1" applyBorder="1" applyAlignment="1">
      <alignment horizontal="centerContinuous"/>
    </xf>
    <xf numFmtId="164" fontId="8" fillId="3" borderId="8" xfId="0" applyNumberFormat="1" applyFont="1" applyFill="1" applyBorder="1" applyAlignment="1">
      <alignment horizontal="centerContinuous"/>
    </xf>
    <xf numFmtId="164" fontId="8" fillId="3" borderId="0" xfId="0" applyNumberFormat="1" applyFont="1" applyFill="1" applyBorder="1" applyAlignment="1">
      <alignment horizontal="centerContinuous"/>
    </xf>
    <xf numFmtId="0" fontId="15" fillId="3" borderId="0" xfId="0" applyFont="1" applyFill="1" applyBorder="1"/>
    <xf numFmtId="0" fontId="13" fillId="3" borderId="0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164" fontId="8" fillId="3" borderId="6" xfId="0" applyNumberFormat="1" applyFont="1" applyFill="1" applyBorder="1" applyAlignment="1">
      <alignment horizontal="centerContinuous"/>
    </xf>
    <xf numFmtId="164" fontId="10" fillId="3" borderId="6" xfId="0" applyNumberFormat="1" applyFont="1" applyFill="1" applyBorder="1" applyAlignment="1">
      <alignment horizontal="center"/>
    </xf>
    <xf numFmtId="164" fontId="10" fillId="3" borderId="0" xfId="0" applyNumberFormat="1" applyFont="1" applyFill="1" applyBorder="1" applyAlignment="1">
      <alignment horizontal="center"/>
    </xf>
    <xf numFmtId="164" fontId="18" fillId="3" borderId="0" xfId="0" applyNumberFormat="1" applyFont="1" applyFill="1" applyBorder="1" applyAlignment="1">
      <alignment horizontal="center"/>
    </xf>
    <xf numFmtId="164" fontId="13" fillId="3" borderId="0" xfId="0" applyNumberFormat="1" applyFont="1" applyFill="1" applyBorder="1"/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164" fontId="8" fillId="3" borderId="0" xfId="1" applyFont="1" applyFill="1" applyBorder="1" applyAlignment="1">
      <alignment horizontal="centerContinuous"/>
    </xf>
    <xf numFmtId="164" fontId="10" fillId="3" borderId="0" xfId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0" fontId="15" fillId="3" borderId="0" xfId="0" applyFont="1" applyFill="1"/>
    <xf numFmtId="164" fontId="4" fillId="3" borderId="11" xfId="1" applyFont="1" applyFill="1" applyBorder="1" applyAlignment="1">
      <alignment horizontal="left" vertical="center"/>
    </xf>
    <xf numFmtId="164" fontId="4" fillId="3" borderId="1" xfId="1" applyFont="1" applyFill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26" fillId="0" borderId="0" xfId="0" applyFont="1" applyAlignment="1">
      <alignment horizontal="centerContinuous"/>
    </xf>
    <xf numFmtId="0" fontId="26" fillId="3" borderId="0" xfId="0" applyFont="1" applyFill="1" applyAlignment="1"/>
    <xf numFmtId="0" fontId="26" fillId="0" borderId="2" xfId="0" applyFont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26" fillId="3" borderId="0" xfId="0" applyFont="1" applyFill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6" fillId="3" borderId="1" xfId="0" applyFont="1" applyFill="1" applyBorder="1" applyAlignment="1">
      <alignment vertical="center"/>
    </xf>
    <xf numFmtId="164" fontId="6" fillId="3" borderId="0" xfId="0" applyNumberFormat="1" applyFont="1" applyFill="1" applyBorder="1" applyAlignment="1"/>
    <xf numFmtId="164" fontId="4" fillId="3" borderId="1" xfId="1" applyFont="1" applyFill="1" applyBorder="1" applyAlignment="1">
      <alignment vertical="center"/>
    </xf>
    <xf numFmtId="164" fontId="4" fillId="3" borderId="1" xfId="1" applyFont="1" applyFill="1" applyBorder="1" applyAlignment="1">
      <alignment horizontal="left" vertical="center"/>
    </xf>
    <xf numFmtId="164" fontId="26" fillId="3" borderId="1" xfId="1" applyFont="1" applyFill="1" applyBorder="1" applyAlignment="1">
      <alignment horizontal="centerContinuous"/>
    </xf>
    <xf numFmtId="164" fontId="26" fillId="3" borderId="0" xfId="0" applyNumberFormat="1" applyFont="1" applyFill="1" applyBorder="1" applyAlignment="1">
      <alignment horizontal="centerContinuous"/>
    </xf>
    <xf numFmtId="164" fontId="26" fillId="3" borderId="0" xfId="0" applyNumberFormat="1" applyFont="1" applyFill="1" applyBorder="1" applyAlignment="1"/>
    <xf numFmtId="0" fontId="27" fillId="3" borderId="0" xfId="0" applyFont="1" applyFill="1" applyBorder="1" applyAlignment="1">
      <alignment horizontal="centerContinuous"/>
    </xf>
    <xf numFmtId="0" fontId="4" fillId="0" borderId="3" xfId="0" applyFont="1" applyBorder="1" applyAlignment="1">
      <alignment horizontal="center" vertical="center"/>
    </xf>
    <xf numFmtId="0" fontId="26" fillId="3" borderId="0" xfId="0" applyFont="1" applyFill="1" applyBorder="1" applyAlignment="1">
      <alignment horizontal="centerContinuous"/>
    </xf>
    <xf numFmtId="164" fontId="4" fillId="3" borderId="7" xfId="1" applyFont="1" applyFill="1" applyBorder="1" applyAlignment="1">
      <alignment vertical="center"/>
    </xf>
    <xf numFmtId="164" fontId="26" fillId="3" borderId="8" xfId="1" applyFont="1" applyFill="1" applyBorder="1" applyAlignment="1">
      <alignment horizontal="centerContinuous"/>
    </xf>
    <xf numFmtId="0" fontId="26" fillId="3" borderId="0" xfId="0" applyFont="1" applyFill="1" applyBorder="1" applyAlignment="1">
      <alignment horizontal="center"/>
    </xf>
    <xf numFmtId="164" fontId="26" fillId="3" borderId="0" xfId="0" applyNumberFormat="1" applyFont="1" applyFill="1" applyBorder="1"/>
    <xf numFmtId="164" fontId="26" fillId="3" borderId="3" xfId="1" applyFont="1" applyFill="1" applyBorder="1" applyAlignment="1">
      <alignment horizontal="centerContinuous"/>
    </xf>
    <xf numFmtId="164" fontId="6" fillId="3" borderId="1" xfId="1" applyFont="1" applyFill="1" applyBorder="1" applyAlignment="1">
      <alignment horizontal="center"/>
    </xf>
    <xf numFmtId="164" fontId="28" fillId="3" borderId="1" xfId="0" applyNumberFormat="1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horizontal="center"/>
    </xf>
    <xf numFmtId="164" fontId="6" fillId="3" borderId="8" xfId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164" fontId="4" fillId="3" borderId="0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164" fontId="4" fillId="3" borderId="1" xfId="1" applyFont="1" applyFill="1" applyBorder="1"/>
    <xf numFmtId="0" fontId="31" fillId="3" borderId="2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164" fontId="32" fillId="3" borderId="13" xfId="0" applyNumberFormat="1" applyFont="1" applyFill="1" applyBorder="1" applyAlignment="1">
      <alignment horizontal="centerContinuous"/>
    </xf>
    <xf numFmtId="164" fontId="30" fillId="3" borderId="0" xfId="0" applyNumberFormat="1" applyFont="1" applyFill="1" applyBorder="1" applyAlignment="1">
      <alignment horizontal="centerContinuous"/>
    </xf>
    <xf numFmtId="164" fontId="31" fillId="3" borderId="6" xfId="0" applyNumberFormat="1" applyFont="1" applyFill="1" applyBorder="1" applyAlignment="1">
      <alignment horizontal="center"/>
    </xf>
    <xf numFmtId="164" fontId="31" fillId="3" borderId="0" xfId="0" applyNumberFormat="1" applyFont="1" applyFill="1" applyBorder="1" applyAlignment="1">
      <alignment horizontal="center"/>
    </xf>
    <xf numFmtId="164" fontId="4" fillId="3" borderId="1" xfId="1" applyFont="1" applyFill="1" applyBorder="1" applyAlignment="1">
      <alignment horizontal="left" vertical="center" shrinkToFit="1"/>
    </xf>
    <xf numFmtId="0" fontId="37" fillId="0" borderId="0" xfId="0" applyFont="1"/>
    <xf numFmtId="0" fontId="33" fillId="0" borderId="14" xfId="0" applyFont="1" applyBorder="1" applyAlignment="1">
      <alignment horizontal="left" vertical="center"/>
    </xf>
    <xf numFmtId="164" fontId="4" fillId="3" borderId="8" xfId="0" applyNumberFormat="1" applyFont="1" applyFill="1" applyBorder="1" applyAlignment="1">
      <alignment vertical="center"/>
    </xf>
    <xf numFmtId="164" fontId="4" fillId="3" borderId="1" xfId="1" applyFont="1" applyFill="1" applyBorder="1" applyAlignment="1">
      <alignment horizontal="center" vertical="center"/>
    </xf>
    <xf numFmtId="164" fontId="17" fillId="3" borderId="1" xfId="1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Continuous"/>
    </xf>
    <xf numFmtId="0" fontId="26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4" fillId="3" borderId="0" xfId="0" applyFont="1" applyFill="1" applyBorder="1" applyAlignment="1"/>
    <xf numFmtId="0" fontId="9" fillId="3" borderId="0" xfId="0" applyFont="1" applyFill="1" applyAlignment="1"/>
    <xf numFmtId="164" fontId="4" fillId="3" borderId="7" xfId="1" applyFont="1" applyFill="1" applyBorder="1" applyAlignment="1">
      <alignment horizontal="left" vertical="center"/>
    </xf>
    <xf numFmtId="164" fontId="4" fillId="3" borderId="8" xfId="1" applyFont="1" applyFill="1" applyBorder="1" applyAlignment="1">
      <alignment horizontal="left" vertical="center"/>
    </xf>
    <xf numFmtId="164" fontId="4" fillId="3" borderId="3" xfId="1" applyFont="1" applyFill="1" applyBorder="1" applyAlignment="1">
      <alignment horizontal="left" vertical="center"/>
    </xf>
    <xf numFmtId="164" fontId="4" fillId="3" borderId="7" xfId="1" applyFont="1" applyFill="1" applyBorder="1" applyAlignment="1">
      <alignment horizontal="right"/>
    </xf>
    <xf numFmtId="164" fontId="4" fillId="3" borderId="8" xfId="1" applyFont="1" applyFill="1" applyBorder="1" applyAlignment="1">
      <alignment horizontal="right"/>
    </xf>
    <xf numFmtId="164" fontId="4" fillId="3" borderId="7" xfId="1" applyFont="1" applyFill="1" applyBorder="1" applyAlignment="1">
      <alignment horizontal="center" vertical="center"/>
    </xf>
    <xf numFmtId="164" fontId="4" fillId="3" borderId="0" xfId="1" applyFont="1" applyFill="1" applyAlignment="1">
      <alignment vertical="center"/>
    </xf>
    <xf numFmtId="164" fontId="4" fillId="3" borderId="1" xfId="1" applyNumberFormat="1" applyFont="1" applyFill="1" applyBorder="1" applyAlignment="1">
      <alignment horizontal="right"/>
    </xf>
    <xf numFmtId="164" fontId="0" fillId="3" borderId="1" xfId="1" applyNumberFormat="1" applyFont="1" applyFill="1" applyBorder="1"/>
    <xf numFmtId="164" fontId="16" fillId="3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Continuous"/>
    </xf>
    <xf numFmtId="0" fontId="6" fillId="3" borderId="5" xfId="0" applyFont="1" applyFill="1" applyBorder="1" applyAlignment="1">
      <alignment horizontal="centerContinuous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vertical="center"/>
    </xf>
    <xf numFmtId="164" fontId="4" fillId="3" borderId="9" xfId="1" applyFont="1" applyFill="1" applyBorder="1" applyAlignment="1">
      <alignment horizontal="left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21" fillId="3" borderId="1" xfId="1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vertical="center"/>
    </xf>
    <xf numFmtId="0" fontId="26" fillId="3" borderId="1" xfId="0" applyFont="1" applyFill="1" applyBorder="1" applyAlignment="1">
      <alignment horizontal="center" vertical="center"/>
    </xf>
    <xf numFmtId="165" fontId="4" fillId="3" borderId="1" xfId="2" applyFont="1" applyFill="1" applyBorder="1" applyAlignment="1">
      <alignment horizontal="left" vertical="center"/>
    </xf>
    <xf numFmtId="164" fontId="30" fillId="3" borderId="1" xfId="1" applyFont="1" applyFill="1" applyBorder="1" applyAlignment="1">
      <alignment horizontal="left" vertical="center" shrinkToFit="1"/>
    </xf>
    <xf numFmtId="164" fontId="4" fillId="3" borderId="0" xfId="1" applyFont="1" applyFill="1" applyBorder="1" applyAlignment="1">
      <alignment horizontal="left" vertical="center"/>
    </xf>
    <xf numFmtId="164" fontId="4" fillId="3" borderId="0" xfId="0" applyNumberFormat="1" applyFont="1" applyFill="1" applyBorder="1" applyAlignment="1">
      <alignment horizontal="center" vertical="center"/>
    </xf>
    <xf numFmtId="164" fontId="30" fillId="3" borderId="0" xfId="1" applyFont="1" applyFill="1" applyBorder="1" applyAlignment="1">
      <alignment horizontal="left" vertical="center"/>
    </xf>
    <xf numFmtId="0" fontId="22" fillId="3" borderId="0" xfId="0" applyFont="1" applyFill="1" applyBorder="1" applyAlignment="1">
      <alignment horizontal="left" vertical="center"/>
    </xf>
    <xf numFmtId="164" fontId="24" fillId="3" borderId="0" xfId="0" applyNumberFormat="1" applyFont="1" applyFill="1" applyBorder="1"/>
    <xf numFmtId="164" fontId="29" fillId="3" borderId="0" xfId="0" applyNumberFormat="1" applyFont="1" applyFill="1" applyBorder="1" applyAlignment="1">
      <alignment horizontal="center"/>
    </xf>
    <xf numFmtId="164" fontId="24" fillId="3" borderId="0" xfId="0" applyNumberFormat="1" applyFont="1" applyFill="1" applyBorder="1" applyAlignment="1">
      <alignment horizontal="center"/>
    </xf>
    <xf numFmtId="164" fontId="22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  <xf numFmtId="164" fontId="30" fillId="3" borderId="0" xfId="0" applyNumberFormat="1" applyFont="1" applyFill="1" applyBorder="1" applyAlignment="1">
      <alignment horizontal="center"/>
    </xf>
    <xf numFmtId="164" fontId="16" fillId="3" borderId="0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Continuous" vertical="center"/>
    </xf>
    <xf numFmtId="0" fontId="8" fillId="3" borderId="10" xfId="0" applyFont="1" applyFill="1" applyBorder="1" applyAlignment="1">
      <alignment horizontal="centerContinuous" vertical="center"/>
    </xf>
    <xf numFmtId="0" fontId="31" fillId="3" borderId="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Continuous" vertical="center"/>
    </xf>
    <xf numFmtId="0" fontId="8" fillId="3" borderId="12" xfId="0" applyFont="1" applyFill="1" applyBorder="1" applyAlignment="1">
      <alignment horizontal="centerContinuous" vertical="center"/>
    </xf>
    <xf numFmtId="0" fontId="30" fillId="3" borderId="3" xfId="0" applyFont="1" applyFill="1" applyBorder="1" applyAlignment="1">
      <alignment horizontal="center" vertical="center"/>
    </xf>
    <xf numFmtId="164" fontId="8" fillId="3" borderId="0" xfId="1" applyFont="1" applyFill="1" applyAlignment="1">
      <alignment vertical="center"/>
    </xf>
    <xf numFmtId="164" fontId="4" fillId="3" borderId="12" xfId="1" applyFont="1" applyFill="1" applyBorder="1" applyAlignment="1">
      <alignment horizontal="left" vertical="center"/>
    </xf>
    <xf numFmtId="164" fontId="8" fillId="3" borderId="0" xfId="1" applyFont="1" applyFill="1" applyBorder="1" applyAlignment="1">
      <alignment vertical="center"/>
    </xf>
    <xf numFmtId="164" fontId="11" fillId="3" borderId="8" xfId="1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164" fontId="30" fillId="3" borderId="0" xfId="0" applyNumberFormat="1" applyFont="1" applyFill="1" applyBorder="1"/>
    <xf numFmtId="0" fontId="32" fillId="3" borderId="0" xfId="0" applyFont="1" applyFill="1" applyBorder="1" applyAlignment="1">
      <alignment horizontal="centerContinuous"/>
    </xf>
    <xf numFmtId="0" fontId="10" fillId="3" borderId="0" xfId="0" applyFont="1" applyFill="1" applyBorder="1" applyAlignment="1">
      <alignment horizontal="left" vertical="center"/>
    </xf>
    <xf numFmtId="164" fontId="35" fillId="3" borderId="0" xfId="1" applyFont="1" applyFill="1" applyBorder="1" applyAlignment="1">
      <alignment horizontal="centerContinuous"/>
    </xf>
    <xf numFmtId="164" fontId="34" fillId="3" borderId="0" xfId="1" applyFont="1" applyFill="1" applyBorder="1" applyAlignment="1">
      <alignment horizontal="center"/>
    </xf>
    <xf numFmtId="164" fontId="36" fillId="3" borderId="0" xfId="0" applyNumberFormat="1" applyFont="1" applyFill="1" applyBorder="1" applyAlignment="1">
      <alignment horizontal="center"/>
    </xf>
    <xf numFmtId="164" fontId="34" fillId="3" borderId="0" xfId="0" applyNumberFormat="1" applyFont="1" applyFill="1" applyBorder="1" applyAlignment="1">
      <alignment horizontal="center"/>
    </xf>
    <xf numFmtId="0" fontId="37" fillId="3" borderId="0" xfId="0" applyFont="1" applyFill="1" applyBorder="1"/>
    <xf numFmtId="0" fontId="37" fillId="3" borderId="0" xfId="0" applyFont="1" applyFill="1"/>
    <xf numFmtId="164" fontId="15" fillId="0" borderId="0" xfId="0" applyNumberFormat="1" applyFont="1"/>
    <xf numFmtId="164" fontId="15" fillId="0" borderId="0" xfId="1" applyNumberFormat="1" applyFont="1"/>
    <xf numFmtId="166" fontId="15" fillId="0" borderId="0" xfId="0" applyNumberFormat="1" applyFont="1"/>
    <xf numFmtId="164" fontId="4" fillId="3" borderId="8" xfId="1" applyFont="1" applyFill="1" applyBorder="1" applyAlignment="1">
      <alignment horizontal="left" vertical="center"/>
    </xf>
    <xf numFmtId="164" fontId="15" fillId="0" borderId="0" xfId="1" applyFont="1"/>
    <xf numFmtId="164" fontId="15" fillId="3" borderId="0" xfId="1" applyFont="1" applyFill="1"/>
    <xf numFmtId="164" fontId="4" fillId="0" borderId="1" xfId="1" applyFont="1" applyBorder="1" applyAlignment="1">
      <alignment horizontal="center" vertical="center"/>
    </xf>
    <xf numFmtId="164" fontId="4" fillId="0" borderId="0" xfId="1" applyFont="1"/>
    <xf numFmtId="164" fontId="4" fillId="3" borderId="4" xfId="1" applyFont="1" applyFill="1" applyBorder="1" applyAlignment="1">
      <alignment horizontal="left" vertical="center"/>
    </xf>
    <xf numFmtId="164" fontId="4" fillId="3" borderId="7" xfId="1" applyFont="1" applyFill="1" applyBorder="1" applyAlignment="1">
      <alignment horizontal="left" vertical="center"/>
    </xf>
    <xf numFmtId="164" fontId="4" fillId="3" borderId="1" xfId="1" applyFont="1" applyFill="1" applyBorder="1" applyAlignment="1">
      <alignment horizontal="left" vertical="center"/>
    </xf>
    <xf numFmtId="164" fontId="4" fillId="0" borderId="1" xfId="1" applyFont="1" applyBorder="1"/>
    <xf numFmtId="164" fontId="5" fillId="3" borderId="1" xfId="1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3" borderId="1" xfId="1" applyFont="1" applyFill="1" applyBorder="1" applyAlignment="1">
      <alignment horizontal="left" vertical="center"/>
    </xf>
    <xf numFmtId="164" fontId="4" fillId="3" borderId="2" xfId="1" applyFont="1" applyFill="1" applyBorder="1" applyAlignment="1">
      <alignment horizontal="left" vertical="center"/>
    </xf>
    <xf numFmtId="164" fontId="4" fillId="3" borderId="3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3" borderId="4" xfId="1" applyFont="1" applyFill="1" applyBorder="1" applyAlignment="1">
      <alignment horizontal="left" vertical="center"/>
    </xf>
    <xf numFmtId="0" fontId="15" fillId="3" borderId="4" xfId="0" applyFont="1" applyFill="1" applyBorder="1"/>
    <xf numFmtId="0" fontId="15" fillId="3" borderId="3" xfId="0" applyFont="1" applyFill="1" applyBorder="1"/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164" fontId="4" fillId="3" borderId="7" xfId="1" applyFont="1" applyFill="1" applyBorder="1" applyAlignment="1">
      <alignment horizontal="left" vertical="center"/>
    </xf>
    <xf numFmtId="164" fontId="4" fillId="3" borderId="8" xfId="1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</xdr:colOff>
      <xdr:row>90</xdr:row>
      <xdr:rowOff>85725</xdr:rowOff>
    </xdr:from>
    <xdr:to>
      <xdr:col>11</xdr:col>
      <xdr:colOff>333375</xdr:colOff>
      <xdr:row>91</xdr:row>
      <xdr:rowOff>9525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9944100" y="1803082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90</xdr:row>
      <xdr:rowOff>85725</xdr:rowOff>
    </xdr:from>
    <xdr:to>
      <xdr:col>11</xdr:col>
      <xdr:colOff>333375</xdr:colOff>
      <xdr:row>91</xdr:row>
      <xdr:rowOff>9525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9944100" y="1803082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104</xdr:row>
      <xdr:rowOff>0</xdr:rowOff>
    </xdr:from>
    <xdr:to>
      <xdr:col>10</xdr:col>
      <xdr:colOff>365379</xdr:colOff>
      <xdr:row>104</xdr:row>
      <xdr:rowOff>36501</xdr:rowOff>
    </xdr:to>
    <xdr:sp macro="" textlink="">
      <xdr:nvSpPr>
        <xdr:cNvPr id="4" name="Rectangle 2"/>
        <xdr:cNvSpPr>
          <a:spLocks noChangeArrowheads="1"/>
        </xdr:cNvSpPr>
      </xdr:nvSpPr>
      <xdr:spPr bwMode="auto">
        <a:xfrm>
          <a:off x="9944100" y="2251710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104</xdr:row>
      <xdr:rowOff>0</xdr:rowOff>
    </xdr:from>
    <xdr:to>
      <xdr:col>10</xdr:col>
      <xdr:colOff>365379</xdr:colOff>
      <xdr:row>104</xdr:row>
      <xdr:rowOff>36501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9944100" y="2251710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104</xdr:row>
      <xdr:rowOff>0</xdr:rowOff>
    </xdr:from>
    <xdr:to>
      <xdr:col>10</xdr:col>
      <xdr:colOff>365379</xdr:colOff>
      <xdr:row>104</xdr:row>
      <xdr:rowOff>36501</xdr:rowOff>
    </xdr:to>
    <xdr:sp macro="" textlink="">
      <xdr:nvSpPr>
        <xdr:cNvPr id="6" name="Rectangle 2"/>
        <xdr:cNvSpPr>
          <a:spLocks noChangeArrowheads="1"/>
        </xdr:cNvSpPr>
      </xdr:nvSpPr>
      <xdr:spPr bwMode="auto">
        <a:xfrm>
          <a:off x="9944100" y="2251710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104</xdr:row>
      <xdr:rowOff>0</xdr:rowOff>
    </xdr:from>
    <xdr:to>
      <xdr:col>10</xdr:col>
      <xdr:colOff>365379</xdr:colOff>
      <xdr:row>104</xdr:row>
      <xdr:rowOff>36501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9944100" y="2251710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88</xdr:row>
      <xdr:rowOff>85725</xdr:rowOff>
    </xdr:from>
    <xdr:to>
      <xdr:col>12</xdr:col>
      <xdr:colOff>333375</xdr:colOff>
      <xdr:row>88</xdr:row>
      <xdr:rowOff>171450</xdr:rowOff>
    </xdr:to>
    <xdr:sp macro="" textlink="">
      <xdr:nvSpPr>
        <xdr:cNvPr id="8" name="Rectangle 2"/>
        <xdr:cNvSpPr>
          <a:spLocks noChangeArrowheads="1"/>
        </xdr:cNvSpPr>
      </xdr:nvSpPr>
      <xdr:spPr bwMode="auto">
        <a:xfrm>
          <a:off x="11696700" y="17649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88</xdr:row>
      <xdr:rowOff>85725</xdr:rowOff>
    </xdr:from>
    <xdr:to>
      <xdr:col>13</xdr:col>
      <xdr:colOff>333375</xdr:colOff>
      <xdr:row>88</xdr:row>
      <xdr:rowOff>171450</xdr:rowOff>
    </xdr:to>
    <xdr:sp macro="" textlink="">
      <xdr:nvSpPr>
        <xdr:cNvPr id="9" name="Rectangle 2"/>
        <xdr:cNvSpPr>
          <a:spLocks noChangeArrowheads="1"/>
        </xdr:cNvSpPr>
      </xdr:nvSpPr>
      <xdr:spPr bwMode="auto">
        <a:xfrm>
          <a:off x="12487275" y="17649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88</xdr:row>
      <xdr:rowOff>85725</xdr:rowOff>
    </xdr:from>
    <xdr:to>
      <xdr:col>14</xdr:col>
      <xdr:colOff>190500</xdr:colOff>
      <xdr:row>88</xdr:row>
      <xdr:rowOff>171450</xdr:rowOff>
    </xdr:to>
    <xdr:sp macro="" textlink="">
      <xdr:nvSpPr>
        <xdr:cNvPr id="10" name="Rectangle 2"/>
        <xdr:cNvSpPr>
          <a:spLocks noChangeArrowheads="1"/>
        </xdr:cNvSpPr>
      </xdr:nvSpPr>
      <xdr:spPr bwMode="auto">
        <a:xfrm>
          <a:off x="13211175" y="17649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88</xdr:row>
      <xdr:rowOff>85725</xdr:rowOff>
    </xdr:from>
    <xdr:to>
      <xdr:col>12</xdr:col>
      <xdr:colOff>333375</xdr:colOff>
      <xdr:row>88</xdr:row>
      <xdr:rowOff>171450</xdr:rowOff>
    </xdr:to>
    <xdr:sp macro="" textlink="">
      <xdr:nvSpPr>
        <xdr:cNvPr id="11" name="Rectangle 2"/>
        <xdr:cNvSpPr>
          <a:spLocks noChangeArrowheads="1"/>
        </xdr:cNvSpPr>
      </xdr:nvSpPr>
      <xdr:spPr bwMode="auto">
        <a:xfrm>
          <a:off x="11696700" y="17649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88</xdr:row>
      <xdr:rowOff>85725</xdr:rowOff>
    </xdr:from>
    <xdr:to>
      <xdr:col>13</xdr:col>
      <xdr:colOff>333375</xdr:colOff>
      <xdr:row>88</xdr:row>
      <xdr:rowOff>171450</xdr:rowOff>
    </xdr:to>
    <xdr:sp macro="" textlink="">
      <xdr:nvSpPr>
        <xdr:cNvPr id="12" name="Rectangle 2"/>
        <xdr:cNvSpPr>
          <a:spLocks noChangeArrowheads="1"/>
        </xdr:cNvSpPr>
      </xdr:nvSpPr>
      <xdr:spPr bwMode="auto">
        <a:xfrm>
          <a:off x="12487275" y="17649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88</xdr:row>
      <xdr:rowOff>85725</xdr:rowOff>
    </xdr:from>
    <xdr:to>
      <xdr:col>13</xdr:col>
      <xdr:colOff>333375</xdr:colOff>
      <xdr:row>88</xdr:row>
      <xdr:rowOff>171450</xdr:rowOff>
    </xdr:to>
    <xdr:sp macro="" textlink="">
      <xdr:nvSpPr>
        <xdr:cNvPr id="13" name="Rectangle 2"/>
        <xdr:cNvSpPr>
          <a:spLocks noChangeArrowheads="1"/>
        </xdr:cNvSpPr>
      </xdr:nvSpPr>
      <xdr:spPr bwMode="auto">
        <a:xfrm>
          <a:off x="12487275" y="17649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88</xdr:row>
      <xdr:rowOff>85725</xdr:rowOff>
    </xdr:from>
    <xdr:to>
      <xdr:col>14</xdr:col>
      <xdr:colOff>190500</xdr:colOff>
      <xdr:row>88</xdr:row>
      <xdr:rowOff>171450</xdr:rowOff>
    </xdr:to>
    <xdr:sp macro="" textlink="">
      <xdr:nvSpPr>
        <xdr:cNvPr id="14" name="Rectangle 2"/>
        <xdr:cNvSpPr>
          <a:spLocks noChangeArrowheads="1"/>
        </xdr:cNvSpPr>
      </xdr:nvSpPr>
      <xdr:spPr bwMode="auto">
        <a:xfrm>
          <a:off x="13211175" y="17649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88</xdr:row>
      <xdr:rowOff>85725</xdr:rowOff>
    </xdr:from>
    <xdr:to>
      <xdr:col>14</xdr:col>
      <xdr:colOff>190500</xdr:colOff>
      <xdr:row>88</xdr:row>
      <xdr:rowOff>171450</xdr:rowOff>
    </xdr:to>
    <xdr:sp macro="" textlink="">
      <xdr:nvSpPr>
        <xdr:cNvPr id="15" name="Rectangle 2"/>
        <xdr:cNvSpPr>
          <a:spLocks noChangeArrowheads="1"/>
        </xdr:cNvSpPr>
      </xdr:nvSpPr>
      <xdr:spPr bwMode="auto">
        <a:xfrm>
          <a:off x="13211175" y="17649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88</xdr:row>
      <xdr:rowOff>85725</xdr:rowOff>
    </xdr:from>
    <xdr:to>
      <xdr:col>14</xdr:col>
      <xdr:colOff>190500</xdr:colOff>
      <xdr:row>88</xdr:row>
      <xdr:rowOff>171450</xdr:rowOff>
    </xdr:to>
    <xdr:sp macro="" textlink="">
      <xdr:nvSpPr>
        <xdr:cNvPr id="16" name="Rectangle 2"/>
        <xdr:cNvSpPr>
          <a:spLocks noChangeArrowheads="1"/>
        </xdr:cNvSpPr>
      </xdr:nvSpPr>
      <xdr:spPr bwMode="auto">
        <a:xfrm>
          <a:off x="13211175" y="17649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90</xdr:row>
      <xdr:rowOff>85725</xdr:rowOff>
    </xdr:from>
    <xdr:to>
      <xdr:col>11</xdr:col>
      <xdr:colOff>333375</xdr:colOff>
      <xdr:row>90</xdr:row>
      <xdr:rowOff>171450</xdr:rowOff>
    </xdr:to>
    <xdr:sp macro="" textlink="">
      <xdr:nvSpPr>
        <xdr:cNvPr id="17" name="Rectangle 2"/>
        <xdr:cNvSpPr>
          <a:spLocks noChangeArrowheads="1"/>
        </xdr:cNvSpPr>
      </xdr:nvSpPr>
      <xdr:spPr bwMode="auto">
        <a:xfrm>
          <a:off x="10772775" y="18030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90</xdr:row>
      <xdr:rowOff>171450</xdr:rowOff>
    </xdr:to>
    <xdr:sp macro="" textlink="">
      <xdr:nvSpPr>
        <xdr:cNvPr id="18" name="Rectangle 2"/>
        <xdr:cNvSpPr>
          <a:spLocks noChangeArrowheads="1"/>
        </xdr:cNvSpPr>
      </xdr:nvSpPr>
      <xdr:spPr bwMode="auto">
        <a:xfrm>
          <a:off x="11696700" y="18030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90</xdr:row>
      <xdr:rowOff>171450</xdr:rowOff>
    </xdr:to>
    <xdr:sp macro="" textlink="">
      <xdr:nvSpPr>
        <xdr:cNvPr id="19" name="Rectangle 2"/>
        <xdr:cNvSpPr>
          <a:spLocks noChangeArrowheads="1"/>
        </xdr:cNvSpPr>
      </xdr:nvSpPr>
      <xdr:spPr bwMode="auto">
        <a:xfrm>
          <a:off x="12487275" y="18030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90</xdr:row>
      <xdr:rowOff>85725</xdr:rowOff>
    </xdr:from>
    <xdr:to>
      <xdr:col>14</xdr:col>
      <xdr:colOff>190500</xdr:colOff>
      <xdr:row>90</xdr:row>
      <xdr:rowOff>171450</xdr:rowOff>
    </xdr:to>
    <xdr:sp macro="" textlink="">
      <xdr:nvSpPr>
        <xdr:cNvPr id="20" name="Rectangle 2"/>
        <xdr:cNvSpPr>
          <a:spLocks noChangeArrowheads="1"/>
        </xdr:cNvSpPr>
      </xdr:nvSpPr>
      <xdr:spPr bwMode="auto">
        <a:xfrm>
          <a:off x="13211175" y="18030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90</xdr:row>
      <xdr:rowOff>171450</xdr:rowOff>
    </xdr:to>
    <xdr:sp macro="" textlink="">
      <xdr:nvSpPr>
        <xdr:cNvPr id="21" name="Rectangle 2"/>
        <xdr:cNvSpPr>
          <a:spLocks noChangeArrowheads="1"/>
        </xdr:cNvSpPr>
      </xdr:nvSpPr>
      <xdr:spPr bwMode="auto">
        <a:xfrm>
          <a:off x="11696700" y="18030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90</xdr:row>
      <xdr:rowOff>171450</xdr:rowOff>
    </xdr:to>
    <xdr:sp macro="" textlink="">
      <xdr:nvSpPr>
        <xdr:cNvPr id="22" name="Rectangle 2"/>
        <xdr:cNvSpPr>
          <a:spLocks noChangeArrowheads="1"/>
        </xdr:cNvSpPr>
      </xdr:nvSpPr>
      <xdr:spPr bwMode="auto">
        <a:xfrm>
          <a:off x="12487275" y="18030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90</xdr:row>
      <xdr:rowOff>171450</xdr:rowOff>
    </xdr:to>
    <xdr:sp macro="" textlink="">
      <xdr:nvSpPr>
        <xdr:cNvPr id="23" name="Rectangle 2"/>
        <xdr:cNvSpPr>
          <a:spLocks noChangeArrowheads="1"/>
        </xdr:cNvSpPr>
      </xdr:nvSpPr>
      <xdr:spPr bwMode="auto">
        <a:xfrm>
          <a:off x="12487275" y="18030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90</xdr:row>
      <xdr:rowOff>85725</xdr:rowOff>
    </xdr:from>
    <xdr:to>
      <xdr:col>14</xdr:col>
      <xdr:colOff>190500</xdr:colOff>
      <xdr:row>90</xdr:row>
      <xdr:rowOff>171450</xdr:rowOff>
    </xdr:to>
    <xdr:sp macro="" textlink="">
      <xdr:nvSpPr>
        <xdr:cNvPr id="24" name="Rectangle 2"/>
        <xdr:cNvSpPr>
          <a:spLocks noChangeArrowheads="1"/>
        </xdr:cNvSpPr>
      </xdr:nvSpPr>
      <xdr:spPr bwMode="auto">
        <a:xfrm>
          <a:off x="13211175" y="18030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90</xdr:row>
      <xdr:rowOff>85725</xdr:rowOff>
    </xdr:from>
    <xdr:to>
      <xdr:col>14</xdr:col>
      <xdr:colOff>190500</xdr:colOff>
      <xdr:row>90</xdr:row>
      <xdr:rowOff>171450</xdr:rowOff>
    </xdr:to>
    <xdr:sp macro="" textlink="">
      <xdr:nvSpPr>
        <xdr:cNvPr id="25" name="Rectangle 2"/>
        <xdr:cNvSpPr>
          <a:spLocks noChangeArrowheads="1"/>
        </xdr:cNvSpPr>
      </xdr:nvSpPr>
      <xdr:spPr bwMode="auto">
        <a:xfrm>
          <a:off x="13211175" y="18030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90</xdr:row>
      <xdr:rowOff>85725</xdr:rowOff>
    </xdr:from>
    <xdr:to>
      <xdr:col>14</xdr:col>
      <xdr:colOff>190500</xdr:colOff>
      <xdr:row>90</xdr:row>
      <xdr:rowOff>171450</xdr:rowOff>
    </xdr:to>
    <xdr:sp macro="" textlink="">
      <xdr:nvSpPr>
        <xdr:cNvPr id="26" name="Rectangle 2"/>
        <xdr:cNvSpPr>
          <a:spLocks noChangeArrowheads="1"/>
        </xdr:cNvSpPr>
      </xdr:nvSpPr>
      <xdr:spPr bwMode="auto">
        <a:xfrm>
          <a:off x="13211175" y="1803082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90</xdr:row>
      <xdr:rowOff>85725</xdr:rowOff>
    </xdr:from>
    <xdr:to>
      <xdr:col>11</xdr:col>
      <xdr:colOff>333375</xdr:colOff>
      <xdr:row>91</xdr:row>
      <xdr:rowOff>9525</xdr:rowOff>
    </xdr:to>
    <xdr:sp macro="" textlink="">
      <xdr:nvSpPr>
        <xdr:cNvPr id="27" name="Rectangle 2"/>
        <xdr:cNvSpPr>
          <a:spLocks noChangeArrowheads="1"/>
        </xdr:cNvSpPr>
      </xdr:nvSpPr>
      <xdr:spPr bwMode="auto">
        <a:xfrm>
          <a:off x="10772775" y="1803082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90</xdr:row>
      <xdr:rowOff>85725</xdr:rowOff>
    </xdr:from>
    <xdr:to>
      <xdr:col>11</xdr:col>
      <xdr:colOff>333375</xdr:colOff>
      <xdr:row>91</xdr:row>
      <xdr:rowOff>9525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10772775" y="1803082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91</xdr:row>
      <xdr:rowOff>9525</xdr:rowOff>
    </xdr:to>
    <xdr:sp macro="" textlink="">
      <xdr:nvSpPr>
        <xdr:cNvPr id="29" name="Rectangle 2"/>
        <xdr:cNvSpPr>
          <a:spLocks noChangeArrowheads="1"/>
        </xdr:cNvSpPr>
      </xdr:nvSpPr>
      <xdr:spPr bwMode="auto">
        <a:xfrm>
          <a:off x="11696700" y="1803082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91</xdr:row>
      <xdr:rowOff>9525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11696700" y="1803082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31" name="Rectangle 2"/>
        <xdr:cNvSpPr>
          <a:spLocks noChangeArrowheads="1"/>
        </xdr:cNvSpPr>
      </xdr:nvSpPr>
      <xdr:spPr bwMode="auto">
        <a:xfrm>
          <a:off x="12487275" y="1803082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12487275" y="1803082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90</xdr:row>
      <xdr:rowOff>85725</xdr:rowOff>
    </xdr:from>
    <xdr:to>
      <xdr:col>14</xdr:col>
      <xdr:colOff>190500</xdr:colOff>
      <xdr:row>91</xdr:row>
      <xdr:rowOff>9525</xdr:rowOff>
    </xdr:to>
    <xdr:sp macro="" textlink="">
      <xdr:nvSpPr>
        <xdr:cNvPr id="33" name="Rectangle 2"/>
        <xdr:cNvSpPr>
          <a:spLocks noChangeArrowheads="1"/>
        </xdr:cNvSpPr>
      </xdr:nvSpPr>
      <xdr:spPr bwMode="auto">
        <a:xfrm>
          <a:off x="13211175" y="1803082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90</xdr:row>
      <xdr:rowOff>85725</xdr:rowOff>
    </xdr:from>
    <xdr:to>
      <xdr:col>14</xdr:col>
      <xdr:colOff>190500</xdr:colOff>
      <xdr:row>91</xdr:row>
      <xdr:rowOff>9525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13211175" y="1803082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104</xdr:row>
      <xdr:rowOff>0</xdr:rowOff>
    </xdr:from>
    <xdr:to>
      <xdr:col>11</xdr:col>
      <xdr:colOff>365379</xdr:colOff>
      <xdr:row>104</xdr:row>
      <xdr:rowOff>36501</xdr:rowOff>
    </xdr:to>
    <xdr:sp macro="" textlink="">
      <xdr:nvSpPr>
        <xdr:cNvPr id="35" name="Rectangle 2"/>
        <xdr:cNvSpPr>
          <a:spLocks noChangeArrowheads="1"/>
        </xdr:cNvSpPr>
      </xdr:nvSpPr>
      <xdr:spPr bwMode="auto">
        <a:xfrm>
          <a:off x="10239375" y="2027872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104</xdr:row>
      <xdr:rowOff>0</xdr:rowOff>
    </xdr:from>
    <xdr:to>
      <xdr:col>11</xdr:col>
      <xdr:colOff>365379</xdr:colOff>
      <xdr:row>104</xdr:row>
      <xdr:rowOff>36501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10239375" y="2027872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104</xdr:row>
      <xdr:rowOff>0</xdr:rowOff>
    </xdr:from>
    <xdr:to>
      <xdr:col>11</xdr:col>
      <xdr:colOff>365379</xdr:colOff>
      <xdr:row>104</xdr:row>
      <xdr:rowOff>36501</xdr:rowOff>
    </xdr:to>
    <xdr:sp macro="" textlink="">
      <xdr:nvSpPr>
        <xdr:cNvPr id="37" name="Rectangle 2"/>
        <xdr:cNvSpPr>
          <a:spLocks noChangeArrowheads="1"/>
        </xdr:cNvSpPr>
      </xdr:nvSpPr>
      <xdr:spPr bwMode="auto">
        <a:xfrm>
          <a:off x="10239375" y="2027872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104</xdr:row>
      <xdr:rowOff>0</xdr:rowOff>
    </xdr:from>
    <xdr:to>
      <xdr:col>11</xdr:col>
      <xdr:colOff>365379</xdr:colOff>
      <xdr:row>104</xdr:row>
      <xdr:rowOff>36501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10239375" y="2027872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88</xdr:row>
      <xdr:rowOff>85725</xdr:rowOff>
    </xdr:from>
    <xdr:to>
      <xdr:col>13</xdr:col>
      <xdr:colOff>333375</xdr:colOff>
      <xdr:row>88</xdr:row>
      <xdr:rowOff>171450</xdr:rowOff>
    </xdr:to>
    <xdr:sp macro="" textlink="">
      <xdr:nvSpPr>
        <xdr:cNvPr id="39" name="Rectangle 2"/>
        <xdr:cNvSpPr>
          <a:spLocks noChangeArrowheads="1"/>
        </xdr:cNvSpPr>
      </xdr:nvSpPr>
      <xdr:spPr bwMode="auto">
        <a:xfrm>
          <a:off x="5743575" y="17316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90</xdr:row>
      <xdr:rowOff>171450</xdr:rowOff>
    </xdr:to>
    <xdr:sp macro="" textlink="">
      <xdr:nvSpPr>
        <xdr:cNvPr id="41" name="Rectangle 2"/>
        <xdr:cNvSpPr>
          <a:spLocks noChangeArrowheads="1"/>
        </xdr:cNvSpPr>
      </xdr:nvSpPr>
      <xdr:spPr bwMode="auto">
        <a:xfrm>
          <a:off x="5743575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90</xdr:row>
      <xdr:rowOff>171450</xdr:rowOff>
    </xdr:to>
    <xdr:sp macro="" textlink="">
      <xdr:nvSpPr>
        <xdr:cNvPr id="42" name="Rectangle 2"/>
        <xdr:cNvSpPr>
          <a:spLocks noChangeArrowheads="1"/>
        </xdr:cNvSpPr>
      </xdr:nvSpPr>
      <xdr:spPr bwMode="auto">
        <a:xfrm>
          <a:off x="5743575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43" name="Rectangle 2"/>
        <xdr:cNvSpPr>
          <a:spLocks noChangeArrowheads="1"/>
        </xdr:cNvSpPr>
      </xdr:nvSpPr>
      <xdr:spPr bwMode="auto">
        <a:xfrm>
          <a:off x="57435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57435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88</xdr:row>
      <xdr:rowOff>85725</xdr:rowOff>
    </xdr:from>
    <xdr:to>
      <xdr:col>14</xdr:col>
      <xdr:colOff>190500</xdr:colOff>
      <xdr:row>88</xdr:row>
      <xdr:rowOff>171450</xdr:rowOff>
    </xdr:to>
    <xdr:sp macro="" textlink="">
      <xdr:nvSpPr>
        <xdr:cNvPr id="45" name="Rectangle 2"/>
        <xdr:cNvSpPr>
          <a:spLocks noChangeArrowheads="1"/>
        </xdr:cNvSpPr>
      </xdr:nvSpPr>
      <xdr:spPr bwMode="auto">
        <a:xfrm>
          <a:off x="5743575" y="17316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88</xdr:row>
      <xdr:rowOff>85725</xdr:rowOff>
    </xdr:from>
    <xdr:to>
      <xdr:col>14</xdr:col>
      <xdr:colOff>190500</xdr:colOff>
      <xdr:row>88</xdr:row>
      <xdr:rowOff>171450</xdr:rowOff>
    </xdr:to>
    <xdr:sp macro="" textlink="">
      <xdr:nvSpPr>
        <xdr:cNvPr id="46" name="Rectangle 2"/>
        <xdr:cNvSpPr>
          <a:spLocks noChangeArrowheads="1"/>
        </xdr:cNvSpPr>
      </xdr:nvSpPr>
      <xdr:spPr bwMode="auto">
        <a:xfrm>
          <a:off x="5743575" y="17316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90</xdr:row>
      <xdr:rowOff>85725</xdr:rowOff>
    </xdr:from>
    <xdr:to>
      <xdr:col>14</xdr:col>
      <xdr:colOff>190500</xdr:colOff>
      <xdr:row>90</xdr:row>
      <xdr:rowOff>171450</xdr:rowOff>
    </xdr:to>
    <xdr:sp macro="" textlink="">
      <xdr:nvSpPr>
        <xdr:cNvPr id="47" name="Rectangle 2"/>
        <xdr:cNvSpPr>
          <a:spLocks noChangeArrowheads="1"/>
        </xdr:cNvSpPr>
      </xdr:nvSpPr>
      <xdr:spPr bwMode="auto">
        <a:xfrm>
          <a:off x="5743575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90</xdr:row>
      <xdr:rowOff>85725</xdr:rowOff>
    </xdr:from>
    <xdr:to>
      <xdr:col>14</xdr:col>
      <xdr:colOff>190500</xdr:colOff>
      <xdr:row>90</xdr:row>
      <xdr:rowOff>171450</xdr:rowOff>
    </xdr:to>
    <xdr:sp macro="" textlink="">
      <xdr:nvSpPr>
        <xdr:cNvPr id="48" name="Rectangle 2"/>
        <xdr:cNvSpPr>
          <a:spLocks noChangeArrowheads="1"/>
        </xdr:cNvSpPr>
      </xdr:nvSpPr>
      <xdr:spPr bwMode="auto">
        <a:xfrm>
          <a:off x="5743575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90</xdr:row>
      <xdr:rowOff>85725</xdr:rowOff>
    </xdr:from>
    <xdr:to>
      <xdr:col>14</xdr:col>
      <xdr:colOff>190500</xdr:colOff>
      <xdr:row>91</xdr:row>
      <xdr:rowOff>9525</xdr:rowOff>
    </xdr:to>
    <xdr:sp macro="" textlink="">
      <xdr:nvSpPr>
        <xdr:cNvPr id="49" name="Rectangle 2"/>
        <xdr:cNvSpPr>
          <a:spLocks noChangeArrowheads="1"/>
        </xdr:cNvSpPr>
      </xdr:nvSpPr>
      <xdr:spPr bwMode="auto">
        <a:xfrm>
          <a:off x="57435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90</xdr:row>
      <xdr:rowOff>85725</xdr:rowOff>
    </xdr:from>
    <xdr:to>
      <xdr:col>14</xdr:col>
      <xdr:colOff>190500</xdr:colOff>
      <xdr:row>91</xdr:row>
      <xdr:rowOff>9525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7435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104</xdr:row>
      <xdr:rowOff>0</xdr:rowOff>
    </xdr:from>
    <xdr:to>
      <xdr:col>12</xdr:col>
      <xdr:colOff>365379</xdr:colOff>
      <xdr:row>104</xdr:row>
      <xdr:rowOff>36501</xdr:rowOff>
    </xdr:to>
    <xdr:sp macro="" textlink="">
      <xdr:nvSpPr>
        <xdr:cNvPr id="51" name="Rectangle 2"/>
        <xdr:cNvSpPr>
          <a:spLocks noChangeArrowheads="1"/>
        </xdr:cNvSpPr>
      </xdr:nvSpPr>
      <xdr:spPr bwMode="auto">
        <a:xfrm>
          <a:off x="11544300" y="2027872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104</xdr:row>
      <xdr:rowOff>0</xdr:rowOff>
    </xdr:from>
    <xdr:to>
      <xdr:col>12</xdr:col>
      <xdr:colOff>365379</xdr:colOff>
      <xdr:row>104</xdr:row>
      <xdr:rowOff>36501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11544300" y="2027872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104</xdr:row>
      <xdr:rowOff>0</xdr:rowOff>
    </xdr:from>
    <xdr:to>
      <xdr:col>12</xdr:col>
      <xdr:colOff>365379</xdr:colOff>
      <xdr:row>104</xdr:row>
      <xdr:rowOff>36501</xdr:rowOff>
    </xdr:to>
    <xdr:sp macro="" textlink="">
      <xdr:nvSpPr>
        <xdr:cNvPr id="53" name="Rectangle 2"/>
        <xdr:cNvSpPr>
          <a:spLocks noChangeArrowheads="1"/>
        </xdr:cNvSpPr>
      </xdr:nvSpPr>
      <xdr:spPr bwMode="auto">
        <a:xfrm>
          <a:off x="11544300" y="2027872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104</xdr:row>
      <xdr:rowOff>0</xdr:rowOff>
    </xdr:from>
    <xdr:to>
      <xdr:col>12</xdr:col>
      <xdr:colOff>365379</xdr:colOff>
      <xdr:row>104</xdr:row>
      <xdr:rowOff>36501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11544300" y="2027872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90</xdr:row>
      <xdr:rowOff>85725</xdr:rowOff>
    </xdr:from>
    <xdr:to>
      <xdr:col>11</xdr:col>
      <xdr:colOff>333375</xdr:colOff>
      <xdr:row>91</xdr:row>
      <xdr:rowOff>9525</xdr:rowOff>
    </xdr:to>
    <xdr:sp macro="" textlink="">
      <xdr:nvSpPr>
        <xdr:cNvPr id="55" name="Rectangle 2"/>
        <xdr:cNvSpPr>
          <a:spLocks noChangeArrowheads="1"/>
        </xdr:cNvSpPr>
      </xdr:nvSpPr>
      <xdr:spPr bwMode="auto">
        <a:xfrm>
          <a:off x="1071562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90</xdr:row>
      <xdr:rowOff>85725</xdr:rowOff>
    </xdr:from>
    <xdr:to>
      <xdr:col>11</xdr:col>
      <xdr:colOff>333375</xdr:colOff>
      <xdr:row>91</xdr:row>
      <xdr:rowOff>9525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1071562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91</xdr:row>
      <xdr:rowOff>9525</xdr:rowOff>
    </xdr:to>
    <xdr:sp macro="" textlink="">
      <xdr:nvSpPr>
        <xdr:cNvPr id="57" name="Rectangle 2"/>
        <xdr:cNvSpPr>
          <a:spLocks noChangeArrowheads="1"/>
        </xdr:cNvSpPr>
      </xdr:nvSpPr>
      <xdr:spPr bwMode="auto">
        <a:xfrm>
          <a:off x="1071562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90</xdr:row>
      <xdr:rowOff>171450</xdr:rowOff>
    </xdr:to>
    <xdr:sp macro="" textlink="">
      <xdr:nvSpPr>
        <xdr:cNvPr id="58" name="Rectangle 2"/>
        <xdr:cNvSpPr>
          <a:spLocks noChangeArrowheads="1"/>
        </xdr:cNvSpPr>
      </xdr:nvSpPr>
      <xdr:spPr bwMode="auto">
        <a:xfrm>
          <a:off x="9791700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90</xdr:row>
      <xdr:rowOff>171450</xdr:rowOff>
    </xdr:to>
    <xdr:sp macro="" textlink="">
      <xdr:nvSpPr>
        <xdr:cNvPr id="59" name="Rectangle 2"/>
        <xdr:cNvSpPr>
          <a:spLocks noChangeArrowheads="1"/>
        </xdr:cNvSpPr>
      </xdr:nvSpPr>
      <xdr:spPr bwMode="auto">
        <a:xfrm>
          <a:off x="9791700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60" name="Rectangle 2"/>
        <xdr:cNvSpPr>
          <a:spLocks noChangeArrowheads="1"/>
        </xdr:cNvSpPr>
      </xdr:nvSpPr>
      <xdr:spPr bwMode="auto">
        <a:xfrm>
          <a:off x="97917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97917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62" name="Rectangle 2"/>
        <xdr:cNvSpPr>
          <a:spLocks noChangeArrowheads="1"/>
        </xdr:cNvSpPr>
      </xdr:nvSpPr>
      <xdr:spPr bwMode="auto">
        <a:xfrm>
          <a:off x="97917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90</xdr:row>
      <xdr:rowOff>85725</xdr:rowOff>
    </xdr:from>
    <xdr:to>
      <xdr:col>14</xdr:col>
      <xdr:colOff>190500</xdr:colOff>
      <xdr:row>90</xdr:row>
      <xdr:rowOff>171450</xdr:rowOff>
    </xdr:to>
    <xdr:sp macro="" textlink="">
      <xdr:nvSpPr>
        <xdr:cNvPr id="63" name="Rectangle 2"/>
        <xdr:cNvSpPr>
          <a:spLocks noChangeArrowheads="1"/>
        </xdr:cNvSpPr>
      </xdr:nvSpPr>
      <xdr:spPr bwMode="auto">
        <a:xfrm>
          <a:off x="9791700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90</xdr:row>
      <xdr:rowOff>85725</xdr:rowOff>
    </xdr:from>
    <xdr:to>
      <xdr:col>14</xdr:col>
      <xdr:colOff>190500</xdr:colOff>
      <xdr:row>90</xdr:row>
      <xdr:rowOff>171450</xdr:rowOff>
    </xdr:to>
    <xdr:sp macro="" textlink="">
      <xdr:nvSpPr>
        <xdr:cNvPr id="64" name="Rectangle 2"/>
        <xdr:cNvSpPr>
          <a:spLocks noChangeArrowheads="1"/>
        </xdr:cNvSpPr>
      </xdr:nvSpPr>
      <xdr:spPr bwMode="auto">
        <a:xfrm>
          <a:off x="9791700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90</xdr:row>
      <xdr:rowOff>85725</xdr:rowOff>
    </xdr:from>
    <xdr:to>
      <xdr:col>14</xdr:col>
      <xdr:colOff>190500</xdr:colOff>
      <xdr:row>91</xdr:row>
      <xdr:rowOff>9525</xdr:rowOff>
    </xdr:to>
    <xdr:sp macro="" textlink="">
      <xdr:nvSpPr>
        <xdr:cNvPr id="65" name="Rectangle 2"/>
        <xdr:cNvSpPr>
          <a:spLocks noChangeArrowheads="1"/>
        </xdr:cNvSpPr>
      </xdr:nvSpPr>
      <xdr:spPr bwMode="auto">
        <a:xfrm>
          <a:off x="97917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90</xdr:row>
      <xdr:rowOff>85725</xdr:rowOff>
    </xdr:from>
    <xdr:to>
      <xdr:col>14</xdr:col>
      <xdr:colOff>190500</xdr:colOff>
      <xdr:row>91</xdr:row>
      <xdr:rowOff>9525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97917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90</xdr:row>
      <xdr:rowOff>85725</xdr:rowOff>
    </xdr:from>
    <xdr:to>
      <xdr:col>14</xdr:col>
      <xdr:colOff>190500</xdr:colOff>
      <xdr:row>91</xdr:row>
      <xdr:rowOff>9525</xdr:rowOff>
    </xdr:to>
    <xdr:sp macro="" textlink="">
      <xdr:nvSpPr>
        <xdr:cNvPr id="67" name="Rectangle 2"/>
        <xdr:cNvSpPr>
          <a:spLocks noChangeArrowheads="1"/>
        </xdr:cNvSpPr>
      </xdr:nvSpPr>
      <xdr:spPr bwMode="auto">
        <a:xfrm>
          <a:off x="97917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88</xdr:row>
      <xdr:rowOff>85725</xdr:rowOff>
    </xdr:from>
    <xdr:to>
      <xdr:col>14</xdr:col>
      <xdr:colOff>333375</xdr:colOff>
      <xdr:row>88</xdr:row>
      <xdr:rowOff>171450</xdr:rowOff>
    </xdr:to>
    <xdr:sp macro="" textlink="">
      <xdr:nvSpPr>
        <xdr:cNvPr id="68" name="Rectangle 2"/>
        <xdr:cNvSpPr>
          <a:spLocks noChangeArrowheads="1"/>
        </xdr:cNvSpPr>
      </xdr:nvSpPr>
      <xdr:spPr bwMode="auto">
        <a:xfrm>
          <a:off x="13877925" y="17316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88</xdr:row>
      <xdr:rowOff>85725</xdr:rowOff>
    </xdr:from>
    <xdr:to>
      <xdr:col>14</xdr:col>
      <xdr:colOff>333375</xdr:colOff>
      <xdr:row>88</xdr:row>
      <xdr:rowOff>171450</xdr:rowOff>
    </xdr:to>
    <xdr:sp macro="" textlink="">
      <xdr:nvSpPr>
        <xdr:cNvPr id="69" name="Rectangle 2"/>
        <xdr:cNvSpPr>
          <a:spLocks noChangeArrowheads="1"/>
        </xdr:cNvSpPr>
      </xdr:nvSpPr>
      <xdr:spPr bwMode="auto">
        <a:xfrm>
          <a:off x="13877925" y="17316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88</xdr:row>
      <xdr:rowOff>85725</xdr:rowOff>
    </xdr:from>
    <xdr:to>
      <xdr:col>14</xdr:col>
      <xdr:colOff>333375</xdr:colOff>
      <xdr:row>88</xdr:row>
      <xdr:rowOff>171450</xdr:rowOff>
    </xdr:to>
    <xdr:sp macro="" textlink="">
      <xdr:nvSpPr>
        <xdr:cNvPr id="70" name="Rectangle 2"/>
        <xdr:cNvSpPr>
          <a:spLocks noChangeArrowheads="1"/>
        </xdr:cNvSpPr>
      </xdr:nvSpPr>
      <xdr:spPr bwMode="auto">
        <a:xfrm>
          <a:off x="13877925" y="17316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88</xdr:row>
      <xdr:rowOff>85725</xdr:rowOff>
    </xdr:from>
    <xdr:to>
      <xdr:col>14</xdr:col>
      <xdr:colOff>333375</xdr:colOff>
      <xdr:row>88</xdr:row>
      <xdr:rowOff>171450</xdr:rowOff>
    </xdr:to>
    <xdr:sp macro="" textlink="">
      <xdr:nvSpPr>
        <xdr:cNvPr id="71" name="Rectangle 2"/>
        <xdr:cNvSpPr>
          <a:spLocks noChangeArrowheads="1"/>
        </xdr:cNvSpPr>
      </xdr:nvSpPr>
      <xdr:spPr bwMode="auto">
        <a:xfrm>
          <a:off x="13877925" y="17316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90</xdr:row>
      <xdr:rowOff>171450</xdr:rowOff>
    </xdr:to>
    <xdr:sp macro="" textlink="">
      <xdr:nvSpPr>
        <xdr:cNvPr id="72" name="Rectangle 2"/>
        <xdr:cNvSpPr>
          <a:spLocks noChangeArrowheads="1"/>
        </xdr:cNvSpPr>
      </xdr:nvSpPr>
      <xdr:spPr bwMode="auto">
        <a:xfrm>
          <a:off x="13877925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90</xdr:row>
      <xdr:rowOff>171450</xdr:rowOff>
    </xdr:to>
    <xdr:sp macro="" textlink="">
      <xdr:nvSpPr>
        <xdr:cNvPr id="73" name="Rectangle 2"/>
        <xdr:cNvSpPr>
          <a:spLocks noChangeArrowheads="1"/>
        </xdr:cNvSpPr>
      </xdr:nvSpPr>
      <xdr:spPr bwMode="auto">
        <a:xfrm>
          <a:off x="13877925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90</xdr:row>
      <xdr:rowOff>171450</xdr:rowOff>
    </xdr:to>
    <xdr:sp macro="" textlink="">
      <xdr:nvSpPr>
        <xdr:cNvPr id="74" name="Rectangle 2"/>
        <xdr:cNvSpPr>
          <a:spLocks noChangeArrowheads="1"/>
        </xdr:cNvSpPr>
      </xdr:nvSpPr>
      <xdr:spPr bwMode="auto">
        <a:xfrm>
          <a:off x="13877925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90</xdr:row>
      <xdr:rowOff>171450</xdr:rowOff>
    </xdr:to>
    <xdr:sp macro="" textlink="">
      <xdr:nvSpPr>
        <xdr:cNvPr id="75" name="Rectangle 2"/>
        <xdr:cNvSpPr>
          <a:spLocks noChangeArrowheads="1"/>
        </xdr:cNvSpPr>
      </xdr:nvSpPr>
      <xdr:spPr bwMode="auto">
        <a:xfrm>
          <a:off x="13877925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91</xdr:row>
      <xdr:rowOff>9525</xdr:rowOff>
    </xdr:to>
    <xdr:sp macro="" textlink="">
      <xdr:nvSpPr>
        <xdr:cNvPr id="76" name="Rectangle 2"/>
        <xdr:cNvSpPr>
          <a:spLocks noChangeArrowheads="1"/>
        </xdr:cNvSpPr>
      </xdr:nvSpPr>
      <xdr:spPr bwMode="auto">
        <a:xfrm>
          <a:off x="1387792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91</xdr:row>
      <xdr:rowOff>9525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1387792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88</xdr:row>
      <xdr:rowOff>85725</xdr:rowOff>
    </xdr:from>
    <xdr:to>
      <xdr:col>14</xdr:col>
      <xdr:colOff>333375</xdr:colOff>
      <xdr:row>88</xdr:row>
      <xdr:rowOff>171450</xdr:rowOff>
    </xdr:to>
    <xdr:sp macro="" textlink="">
      <xdr:nvSpPr>
        <xdr:cNvPr id="78" name="Rectangle 2"/>
        <xdr:cNvSpPr>
          <a:spLocks noChangeArrowheads="1"/>
        </xdr:cNvSpPr>
      </xdr:nvSpPr>
      <xdr:spPr bwMode="auto">
        <a:xfrm>
          <a:off x="13877925" y="17316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88</xdr:row>
      <xdr:rowOff>85725</xdr:rowOff>
    </xdr:from>
    <xdr:to>
      <xdr:col>14</xdr:col>
      <xdr:colOff>333375</xdr:colOff>
      <xdr:row>88</xdr:row>
      <xdr:rowOff>171450</xdr:rowOff>
    </xdr:to>
    <xdr:sp macro="" textlink="">
      <xdr:nvSpPr>
        <xdr:cNvPr id="79" name="Rectangle 2"/>
        <xdr:cNvSpPr>
          <a:spLocks noChangeArrowheads="1"/>
        </xdr:cNvSpPr>
      </xdr:nvSpPr>
      <xdr:spPr bwMode="auto">
        <a:xfrm>
          <a:off x="13877925" y="17316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90</xdr:row>
      <xdr:rowOff>171450</xdr:rowOff>
    </xdr:to>
    <xdr:sp macro="" textlink="">
      <xdr:nvSpPr>
        <xdr:cNvPr id="80" name="Rectangle 2"/>
        <xdr:cNvSpPr>
          <a:spLocks noChangeArrowheads="1"/>
        </xdr:cNvSpPr>
      </xdr:nvSpPr>
      <xdr:spPr bwMode="auto">
        <a:xfrm>
          <a:off x="13877925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90</xdr:row>
      <xdr:rowOff>171450</xdr:rowOff>
    </xdr:to>
    <xdr:sp macro="" textlink="">
      <xdr:nvSpPr>
        <xdr:cNvPr id="81" name="Rectangle 2"/>
        <xdr:cNvSpPr>
          <a:spLocks noChangeArrowheads="1"/>
        </xdr:cNvSpPr>
      </xdr:nvSpPr>
      <xdr:spPr bwMode="auto">
        <a:xfrm>
          <a:off x="13877925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91</xdr:row>
      <xdr:rowOff>9525</xdr:rowOff>
    </xdr:to>
    <xdr:sp macro="" textlink="">
      <xdr:nvSpPr>
        <xdr:cNvPr id="82" name="Rectangle 2"/>
        <xdr:cNvSpPr>
          <a:spLocks noChangeArrowheads="1"/>
        </xdr:cNvSpPr>
      </xdr:nvSpPr>
      <xdr:spPr bwMode="auto">
        <a:xfrm>
          <a:off x="1387792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91</xdr:row>
      <xdr:rowOff>9525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1387792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90</xdr:row>
      <xdr:rowOff>171450</xdr:rowOff>
    </xdr:to>
    <xdr:sp macro="" textlink="">
      <xdr:nvSpPr>
        <xdr:cNvPr id="84" name="Rectangle 2"/>
        <xdr:cNvSpPr>
          <a:spLocks noChangeArrowheads="1"/>
        </xdr:cNvSpPr>
      </xdr:nvSpPr>
      <xdr:spPr bwMode="auto">
        <a:xfrm>
          <a:off x="13877925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90</xdr:row>
      <xdr:rowOff>171450</xdr:rowOff>
    </xdr:to>
    <xdr:sp macro="" textlink="">
      <xdr:nvSpPr>
        <xdr:cNvPr id="85" name="Rectangle 2"/>
        <xdr:cNvSpPr>
          <a:spLocks noChangeArrowheads="1"/>
        </xdr:cNvSpPr>
      </xdr:nvSpPr>
      <xdr:spPr bwMode="auto">
        <a:xfrm>
          <a:off x="13877925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91</xdr:row>
      <xdr:rowOff>9525</xdr:rowOff>
    </xdr:to>
    <xdr:sp macro="" textlink="">
      <xdr:nvSpPr>
        <xdr:cNvPr id="86" name="Rectangle 2"/>
        <xdr:cNvSpPr>
          <a:spLocks noChangeArrowheads="1"/>
        </xdr:cNvSpPr>
      </xdr:nvSpPr>
      <xdr:spPr bwMode="auto">
        <a:xfrm>
          <a:off x="1387792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91</xdr:row>
      <xdr:rowOff>9525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1387792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91</xdr:row>
      <xdr:rowOff>9525</xdr:rowOff>
    </xdr:to>
    <xdr:sp macro="" textlink="">
      <xdr:nvSpPr>
        <xdr:cNvPr id="88" name="Rectangle 2"/>
        <xdr:cNvSpPr>
          <a:spLocks noChangeArrowheads="1"/>
        </xdr:cNvSpPr>
      </xdr:nvSpPr>
      <xdr:spPr bwMode="auto">
        <a:xfrm>
          <a:off x="1387792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103</xdr:row>
      <xdr:rowOff>85725</xdr:rowOff>
    </xdr:from>
    <xdr:to>
      <xdr:col>12</xdr:col>
      <xdr:colOff>333375</xdr:colOff>
      <xdr:row>103</xdr:row>
      <xdr:rowOff>171450</xdr:rowOff>
    </xdr:to>
    <xdr:sp macro="" textlink="">
      <xdr:nvSpPr>
        <xdr:cNvPr id="89" name="Rectangle 2"/>
        <xdr:cNvSpPr>
          <a:spLocks noChangeArrowheads="1"/>
        </xdr:cNvSpPr>
      </xdr:nvSpPr>
      <xdr:spPr bwMode="auto">
        <a:xfrm>
          <a:off x="7945438" y="17262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105</xdr:row>
      <xdr:rowOff>85725</xdr:rowOff>
    </xdr:from>
    <xdr:to>
      <xdr:col>12</xdr:col>
      <xdr:colOff>333375</xdr:colOff>
      <xdr:row>105</xdr:row>
      <xdr:rowOff>171450</xdr:rowOff>
    </xdr:to>
    <xdr:sp macro="" textlink="">
      <xdr:nvSpPr>
        <xdr:cNvPr id="91" name="Rectangle 2"/>
        <xdr:cNvSpPr>
          <a:spLocks noChangeArrowheads="1"/>
        </xdr:cNvSpPr>
      </xdr:nvSpPr>
      <xdr:spPr bwMode="auto">
        <a:xfrm>
          <a:off x="7945438" y="17643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105</xdr:row>
      <xdr:rowOff>85725</xdr:rowOff>
    </xdr:from>
    <xdr:to>
      <xdr:col>12</xdr:col>
      <xdr:colOff>333375</xdr:colOff>
      <xdr:row>106</xdr:row>
      <xdr:rowOff>9525</xdr:rowOff>
    </xdr:to>
    <xdr:sp macro="" textlink="">
      <xdr:nvSpPr>
        <xdr:cNvPr id="93" name="Rectangle 2"/>
        <xdr:cNvSpPr>
          <a:spLocks noChangeArrowheads="1"/>
        </xdr:cNvSpPr>
      </xdr:nvSpPr>
      <xdr:spPr bwMode="auto">
        <a:xfrm>
          <a:off x="7945438" y="17643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105</xdr:row>
      <xdr:rowOff>85725</xdr:rowOff>
    </xdr:from>
    <xdr:to>
      <xdr:col>12</xdr:col>
      <xdr:colOff>333375</xdr:colOff>
      <xdr:row>106</xdr:row>
      <xdr:rowOff>9525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7945438" y="17643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119</xdr:row>
      <xdr:rowOff>0</xdr:rowOff>
    </xdr:from>
    <xdr:to>
      <xdr:col>12</xdr:col>
      <xdr:colOff>365379</xdr:colOff>
      <xdr:row>119</xdr:row>
      <xdr:rowOff>36501</xdr:rowOff>
    </xdr:to>
    <xdr:sp macro="" textlink="">
      <xdr:nvSpPr>
        <xdr:cNvPr id="95" name="Rectangle 2"/>
        <xdr:cNvSpPr>
          <a:spLocks noChangeArrowheads="1"/>
        </xdr:cNvSpPr>
      </xdr:nvSpPr>
      <xdr:spPr bwMode="auto">
        <a:xfrm>
          <a:off x="7945438" y="20224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119</xdr:row>
      <xdr:rowOff>0</xdr:rowOff>
    </xdr:from>
    <xdr:to>
      <xdr:col>12</xdr:col>
      <xdr:colOff>365379</xdr:colOff>
      <xdr:row>119</xdr:row>
      <xdr:rowOff>36501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7945438" y="20224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119</xdr:row>
      <xdr:rowOff>0</xdr:rowOff>
    </xdr:from>
    <xdr:to>
      <xdr:col>12</xdr:col>
      <xdr:colOff>365379</xdr:colOff>
      <xdr:row>119</xdr:row>
      <xdr:rowOff>36501</xdr:rowOff>
    </xdr:to>
    <xdr:sp macro="" textlink="">
      <xdr:nvSpPr>
        <xdr:cNvPr id="97" name="Rectangle 2"/>
        <xdr:cNvSpPr>
          <a:spLocks noChangeArrowheads="1"/>
        </xdr:cNvSpPr>
      </xdr:nvSpPr>
      <xdr:spPr bwMode="auto">
        <a:xfrm>
          <a:off x="7945438" y="20224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119</xdr:row>
      <xdr:rowOff>0</xdr:rowOff>
    </xdr:from>
    <xdr:to>
      <xdr:col>12</xdr:col>
      <xdr:colOff>365379</xdr:colOff>
      <xdr:row>119</xdr:row>
      <xdr:rowOff>36501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7945438" y="20224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105</xdr:row>
      <xdr:rowOff>85725</xdr:rowOff>
    </xdr:from>
    <xdr:to>
      <xdr:col>12</xdr:col>
      <xdr:colOff>333375</xdr:colOff>
      <xdr:row>106</xdr:row>
      <xdr:rowOff>9525</xdr:rowOff>
    </xdr:to>
    <xdr:sp macro="" textlink="">
      <xdr:nvSpPr>
        <xdr:cNvPr id="99" name="Rectangle 2"/>
        <xdr:cNvSpPr>
          <a:spLocks noChangeArrowheads="1"/>
        </xdr:cNvSpPr>
      </xdr:nvSpPr>
      <xdr:spPr bwMode="auto">
        <a:xfrm>
          <a:off x="7945438" y="17643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164</xdr:row>
      <xdr:rowOff>85725</xdr:rowOff>
    </xdr:from>
    <xdr:to>
      <xdr:col>12</xdr:col>
      <xdr:colOff>333375</xdr:colOff>
      <xdr:row>164</xdr:row>
      <xdr:rowOff>171450</xdr:rowOff>
    </xdr:to>
    <xdr:sp macro="" textlink="">
      <xdr:nvSpPr>
        <xdr:cNvPr id="100" name="Rectangle 2"/>
        <xdr:cNvSpPr>
          <a:spLocks noChangeArrowheads="1"/>
        </xdr:cNvSpPr>
      </xdr:nvSpPr>
      <xdr:spPr bwMode="auto">
        <a:xfrm>
          <a:off x="7945438" y="17262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164</xdr:row>
      <xdr:rowOff>85725</xdr:rowOff>
    </xdr:from>
    <xdr:to>
      <xdr:col>12</xdr:col>
      <xdr:colOff>333375</xdr:colOff>
      <xdr:row>164</xdr:row>
      <xdr:rowOff>171450</xdr:rowOff>
    </xdr:to>
    <xdr:sp macro="" textlink="">
      <xdr:nvSpPr>
        <xdr:cNvPr id="101" name="Rectangle 2"/>
        <xdr:cNvSpPr>
          <a:spLocks noChangeArrowheads="1"/>
        </xdr:cNvSpPr>
      </xdr:nvSpPr>
      <xdr:spPr bwMode="auto">
        <a:xfrm>
          <a:off x="7945438" y="17262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166</xdr:row>
      <xdr:rowOff>85725</xdr:rowOff>
    </xdr:from>
    <xdr:to>
      <xdr:col>12</xdr:col>
      <xdr:colOff>333375</xdr:colOff>
      <xdr:row>166</xdr:row>
      <xdr:rowOff>171450</xdr:rowOff>
    </xdr:to>
    <xdr:sp macro="" textlink="">
      <xdr:nvSpPr>
        <xdr:cNvPr id="102" name="Rectangle 2"/>
        <xdr:cNvSpPr>
          <a:spLocks noChangeArrowheads="1"/>
        </xdr:cNvSpPr>
      </xdr:nvSpPr>
      <xdr:spPr bwMode="auto">
        <a:xfrm>
          <a:off x="7945438" y="17643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166</xdr:row>
      <xdr:rowOff>85725</xdr:rowOff>
    </xdr:from>
    <xdr:to>
      <xdr:col>12</xdr:col>
      <xdr:colOff>333375</xdr:colOff>
      <xdr:row>166</xdr:row>
      <xdr:rowOff>171450</xdr:rowOff>
    </xdr:to>
    <xdr:sp macro="" textlink="">
      <xdr:nvSpPr>
        <xdr:cNvPr id="103" name="Rectangle 2"/>
        <xdr:cNvSpPr>
          <a:spLocks noChangeArrowheads="1"/>
        </xdr:cNvSpPr>
      </xdr:nvSpPr>
      <xdr:spPr bwMode="auto">
        <a:xfrm>
          <a:off x="7945438" y="17643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166</xdr:row>
      <xdr:rowOff>85725</xdr:rowOff>
    </xdr:from>
    <xdr:to>
      <xdr:col>12</xdr:col>
      <xdr:colOff>333375</xdr:colOff>
      <xdr:row>167</xdr:row>
      <xdr:rowOff>9525</xdr:rowOff>
    </xdr:to>
    <xdr:sp macro="" textlink="">
      <xdr:nvSpPr>
        <xdr:cNvPr id="104" name="Rectangle 2"/>
        <xdr:cNvSpPr>
          <a:spLocks noChangeArrowheads="1"/>
        </xdr:cNvSpPr>
      </xdr:nvSpPr>
      <xdr:spPr bwMode="auto">
        <a:xfrm>
          <a:off x="7945438" y="17643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166</xdr:row>
      <xdr:rowOff>85725</xdr:rowOff>
    </xdr:from>
    <xdr:to>
      <xdr:col>12</xdr:col>
      <xdr:colOff>333375</xdr:colOff>
      <xdr:row>167</xdr:row>
      <xdr:rowOff>9525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945438" y="17643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180</xdr:row>
      <xdr:rowOff>0</xdr:rowOff>
    </xdr:from>
    <xdr:to>
      <xdr:col>12</xdr:col>
      <xdr:colOff>365379</xdr:colOff>
      <xdr:row>180</xdr:row>
      <xdr:rowOff>36501</xdr:rowOff>
    </xdr:to>
    <xdr:sp macro="" textlink="">
      <xdr:nvSpPr>
        <xdr:cNvPr id="106" name="Rectangle 2"/>
        <xdr:cNvSpPr>
          <a:spLocks noChangeArrowheads="1"/>
        </xdr:cNvSpPr>
      </xdr:nvSpPr>
      <xdr:spPr bwMode="auto">
        <a:xfrm>
          <a:off x="7945438" y="20224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180</xdr:row>
      <xdr:rowOff>0</xdr:rowOff>
    </xdr:from>
    <xdr:to>
      <xdr:col>12</xdr:col>
      <xdr:colOff>365379</xdr:colOff>
      <xdr:row>180</xdr:row>
      <xdr:rowOff>36501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945438" y="20224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180</xdr:row>
      <xdr:rowOff>0</xdr:rowOff>
    </xdr:from>
    <xdr:to>
      <xdr:col>12</xdr:col>
      <xdr:colOff>365379</xdr:colOff>
      <xdr:row>180</xdr:row>
      <xdr:rowOff>36501</xdr:rowOff>
    </xdr:to>
    <xdr:sp macro="" textlink="">
      <xdr:nvSpPr>
        <xdr:cNvPr id="108" name="Rectangle 2"/>
        <xdr:cNvSpPr>
          <a:spLocks noChangeArrowheads="1"/>
        </xdr:cNvSpPr>
      </xdr:nvSpPr>
      <xdr:spPr bwMode="auto">
        <a:xfrm>
          <a:off x="7945438" y="20224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180</xdr:row>
      <xdr:rowOff>0</xdr:rowOff>
    </xdr:from>
    <xdr:to>
      <xdr:col>12</xdr:col>
      <xdr:colOff>365379</xdr:colOff>
      <xdr:row>180</xdr:row>
      <xdr:rowOff>36501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945438" y="20224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166</xdr:row>
      <xdr:rowOff>85725</xdr:rowOff>
    </xdr:from>
    <xdr:to>
      <xdr:col>12</xdr:col>
      <xdr:colOff>333375</xdr:colOff>
      <xdr:row>167</xdr:row>
      <xdr:rowOff>9525</xdr:rowOff>
    </xdr:to>
    <xdr:sp macro="" textlink="">
      <xdr:nvSpPr>
        <xdr:cNvPr id="110" name="Rectangle 2"/>
        <xdr:cNvSpPr>
          <a:spLocks noChangeArrowheads="1"/>
        </xdr:cNvSpPr>
      </xdr:nvSpPr>
      <xdr:spPr bwMode="auto">
        <a:xfrm>
          <a:off x="7945438" y="17643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179</xdr:row>
      <xdr:rowOff>85725</xdr:rowOff>
    </xdr:from>
    <xdr:to>
      <xdr:col>12</xdr:col>
      <xdr:colOff>333375</xdr:colOff>
      <xdr:row>179</xdr:row>
      <xdr:rowOff>171450</xdr:rowOff>
    </xdr:to>
    <xdr:sp macro="" textlink="">
      <xdr:nvSpPr>
        <xdr:cNvPr id="111" name="Rectangle 2"/>
        <xdr:cNvSpPr>
          <a:spLocks noChangeArrowheads="1"/>
        </xdr:cNvSpPr>
      </xdr:nvSpPr>
      <xdr:spPr bwMode="auto">
        <a:xfrm>
          <a:off x="7945438" y="20119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179</xdr:row>
      <xdr:rowOff>85725</xdr:rowOff>
    </xdr:from>
    <xdr:to>
      <xdr:col>12</xdr:col>
      <xdr:colOff>333375</xdr:colOff>
      <xdr:row>179</xdr:row>
      <xdr:rowOff>171450</xdr:rowOff>
    </xdr:to>
    <xdr:sp macro="" textlink="">
      <xdr:nvSpPr>
        <xdr:cNvPr id="112" name="Rectangle 2"/>
        <xdr:cNvSpPr>
          <a:spLocks noChangeArrowheads="1"/>
        </xdr:cNvSpPr>
      </xdr:nvSpPr>
      <xdr:spPr bwMode="auto">
        <a:xfrm>
          <a:off x="7945438" y="20119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181</xdr:row>
      <xdr:rowOff>85725</xdr:rowOff>
    </xdr:from>
    <xdr:to>
      <xdr:col>12</xdr:col>
      <xdr:colOff>333375</xdr:colOff>
      <xdr:row>181</xdr:row>
      <xdr:rowOff>171450</xdr:rowOff>
    </xdr:to>
    <xdr:sp macro="" textlink="">
      <xdr:nvSpPr>
        <xdr:cNvPr id="113" name="Rectangle 2"/>
        <xdr:cNvSpPr>
          <a:spLocks noChangeArrowheads="1"/>
        </xdr:cNvSpPr>
      </xdr:nvSpPr>
      <xdr:spPr bwMode="auto">
        <a:xfrm>
          <a:off x="7945438" y="20500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181</xdr:row>
      <xdr:rowOff>85725</xdr:rowOff>
    </xdr:from>
    <xdr:to>
      <xdr:col>12</xdr:col>
      <xdr:colOff>333375</xdr:colOff>
      <xdr:row>181</xdr:row>
      <xdr:rowOff>171450</xdr:rowOff>
    </xdr:to>
    <xdr:sp macro="" textlink="">
      <xdr:nvSpPr>
        <xdr:cNvPr id="114" name="Rectangle 2"/>
        <xdr:cNvSpPr>
          <a:spLocks noChangeArrowheads="1"/>
        </xdr:cNvSpPr>
      </xdr:nvSpPr>
      <xdr:spPr bwMode="auto">
        <a:xfrm>
          <a:off x="7945438" y="20500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181</xdr:row>
      <xdr:rowOff>85725</xdr:rowOff>
    </xdr:from>
    <xdr:to>
      <xdr:col>12</xdr:col>
      <xdr:colOff>333375</xdr:colOff>
      <xdr:row>182</xdr:row>
      <xdr:rowOff>9525</xdr:rowOff>
    </xdr:to>
    <xdr:sp macro="" textlink="">
      <xdr:nvSpPr>
        <xdr:cNvPr id="115" name="Rectangle 2"/>
        <xdr:cNvSpPr>
          <a:spLocks noChangeArrowheads="1"/>
        </xdr:cNvSpPr>
      </xdr:nvSpPr>
      <xdr:spPr bwMode="auto">
        <a:xfrm>
          <a:off x="7945438" y="20500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181</xdr:row>
      <xdr:rowOff>85725</xdr:rowOff>
    </xdr:from>
    <xdr:to>
      <xdr:col>12</xdr:col>
      <xdr:colOff>333375</xdr:colOff>
      <xdr:row>182</xdr:row>
      <xdr:rowOff>9525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7945438" y="20500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195</xdr:row>
      <xdr:rowOff>0</xdr:rowOff>
    </xdr:from>
    <xdr:to>
      <xdr:col>12</xdr:col>
      <xdr:colOff>365379</xdr:colOff>
      <xdr:row>195</xdr:row>
      <xdr:rowOff>36501</xdr:rowOff>
    </xdr:to>
    <xdr:sp macro="" textlink="">
      <xdr:nvSpPr>
        <xdr:cNvPr id="117" name="Rectangle 2"/>
        <xdr:cNvSpPr>
          <a:spLocks noChangeArrowheads="1"/>
        </xdr:cNvSpPr>
      </xdr:nvSpPr>
      <xdr:spPr bwMode="auto">
        <a:xfrm>
          <a:off x="7945438" y="23082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195</xdr:row>
      <xdr:rowOff>0</xdr:rowOff>
    </xdr:from>
    <xdr:to>
      <xdr:col>12</xdr:col>
      <xdr:colOff>365379</xdr:colOff>
      <xdr:row>195</xdr:row>
      <xdr:rowOff>36501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7945438" y="23082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195</xdr:row>
      <xdr:rowOff>0</xdr:rowOff>
    </xdr:from>
    <xdr:to>
      <xdr:col>12</xdr:col>
      <xdr:colOff>365379</xdr:colOff>
      <xdr:row>195</xdr:row>
      <xdr:rowOff>36501</xdr:rowOff>
    </xdr:to>
    <xdr:sp macro="" textlink="">
      <xdr:nvSpPr>
        <xdr:cNvPr id="119" name="Rectangle 2"/>
        <xdr:cNvSpPr>
          <a:spLocks noChangeArrowheads="1"/>
        </xdr:cNvSpPr>
      </xdr:nvSpPr>
      <xdr:spPr bwMode="auto">
        <a:xfrm>
          <a:off x="7945438" y="23082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195</xdr:row>
      <xdr:rowOff>0</xdr:rowOff>
    </xdr:from>
    <xdr:to>
      <xdr:col>12</xdr:col>
      <xdr:colOff>365379</xdr:colOff>
      <xdr:row>195</xdr:row>
      <xdr:rowOff>36501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7945438" y="23082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181</xdr:row>
      <xdr:rowOff>85725</xdr:rowOff>
    </xdr:from>
    <xdr:to>
      <xdr:col>12</xdr:col>
      <xdr:colOff>333375</xdr:colOff>
      <xdr:row>182</xdr:row>
      <xdr:rowOff>9525</xdr:rowOff>
    </xdr:to>
    <xdr:sp macro="" textlink="">
      <xdr:nvSpPr>
        <xdr:cNvPr id="121" name="Rectangle 2"/>
        <xdr:cNvSpPr>
          <a:spLocks noChangeArrowheads="1"/>
        </xdr:cNvSpPr>
      </xdr:nvSpPr>
      <xdr:spPr bwMode="auto">
        <a:xfrm>
          <a:off x="7945438" y="20500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198</xdr:row>
      <xdr:rowOff>85725</xdr:rowOff>
    </xdr:from>
    <xdr:to>
      <xdr:col>12</xdr:col>
      <xdr:colOff>333375</xdr:colOff>
      <xdr:row>198</xdr:row>
      <xdr:rowOff>171450</xdr:rowOff>
    </xdr:to>
    <xdr:sp macro="" textlink="">
      <xdr:nvSpPr>
        <xdr:cNvPr id="122" name="Rectangle 2"/>
        <xdr:cNvSpPr>
          <a:spLocks noChangeArrowheads="1"/>
        </xdr:cNvSpPr>
      </xdr:nvSpPr>
      <xdr:spPr bwMode="auto">
        <a:xfrm>
          <a:off x="7945438" y="31740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198</xdr:row>
      <xdr:rowOff>85725</xdr:rowOff>
    </xdr:from>
    <xdr:to>
      <xdr:col>12</xdr:col>
      <xdr:colOff>333375</xdr:colOff>
      <xdr:row>198</xdr:row>
      <xdr:rowOff>171450</xdr:rowOff>
    </xdr:to>
    <xdr:sp macro="" textlink="">
      <xdr:nvSpPr>
        <xdr:cNvPr id="123" name="Rectangle 2"/>
        <xdr:cNvSpPr>
          <a:spLocks noChangeArrowheads="1"/>
        </xdr:cNvSpPr>
      </xdr:nvSpPr>
      <xdr:spPr bwMode="auto">
        <a:xfrm>
          <a:off x="7945438" y="31740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200</xdr:row>
      <xdr:rowOff>85725</xdr:rowOff>
    </xdr:from>
    <xdr:to>
      <xdr:col>12</xdr:col>
      <xdr:colOff>333375</xdr:colOff>
      <xdr:row>200</xdr:row>
      <xdr:rowOff>171450</xdr:rowOff>
    </xdr:to>
    <xdr:sp macro="" textlink="">
      <xdr:nvSpPr>
        <xdr:cNvPr id="124" name="Rectangle 2"/>
        <xdr:cNvSpPr>
          <a:spLocks noChangeArrowheads="1"/>
        </xdr:cNvSpPr>
      </xdr:nvSpPr>
      <xdr:spPr bwMode="auto">
        <a:xfrm>
          <a:off x="7945438" y="32121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200</xdr:row>
      <xdr:rowOff>85725</xdr:rowOff>
    </xdr:from>
    <xdr:to>
      <xdr:col>12</xdr:col>
      <xdr:colOff>333375</xdr:colOff>
      <xdr:row>200</xdr:row>
      <xdr:rowOff>171450</xdr:rowOff>
    </xdr:to>
    <xdr:sp macro="" textlink="">
      <xdr:nvSpPr>
        <xdr:cNvPr id="125" name="Rectangle 2"/>
        <xdr:cNvSpPr>
          <a:spLocks noChangeArrowheads="1"/>
        </xdr:cNvSpPr>
      </xdr:nvSpPr>
      <xdr:spPr bwMode="auto">
        <a:xfrm>
          <a:off x="7945438" y="32121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200</xdr:row>
      <xdr:rowOff>85725</xdr:rowOff>
    </xdr:from>
    <xdr:to>
      <xdr:col>12</xdr:col>
      <xdr:colOff>333375</xdr:colOff>
      <xdr:row>201</xdr:row>
      <xdr:rowOff>9525</xdr:rowOff>
    </xdr:to>
    <xdr:sp macro="" textlink="">
      <xdr:nvSpPr>
        <xdr:cNvPr id="126" name="Rectangle 2"/>
        <xdr:cNvSpPr>
          <a:spLocks noChangeArrowheads="1"/>
        </xdr:cNvSpPr>
      </xdr:nvSpPr>
      <xdr:spPr bwMode="auto">
        <a:xfrm>
          <a:off x="7945438" y="32121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200</xdr:row>
      <xdr:rowOff>85725</xdr:rowOff>
    </xdr:from>
    <xdr:to>
      <xdr:col>12</xdr:col>
      <xdr:colOff>333375</xdr:colOff>
      <xdr:row>201</xdr:row>
      <xdr:rowOff>9525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7945438" y="32121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214</xdr:row>
      <xdr:rowOff>0</xdr:rowOff>
    </xdr:from>
    <xdr:to>
      <xdr:col>12</xdr:col>
      <xdr:colOff>365379</xdr:colOff>
      <xdr:row>214</xdr:row>
      <xdr:rowOff>36501</xdr:rowOff>
    </xdr:to>
    <xdr:sp macro="" textlink="">
      <xdr:nvSpPr>
        <xdr:cNvPr id="128" name="Rectangle 2"/>
        <xdr:cNvSpPr>
          <a:spLocks noChangeArrowheads="1"/>
        </xdr:cNvSpPr>
      </xdr:nvSpPr>
      <xdr:spPr bwMode="auto">
        <a:xfrm>
          <a:off x="7945438" y="34702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214</xdr:row>
      <xdr:rowOff>0</xdr:rowOff>
    </xdr:from>
    <xdr:to>
      <xdr:col>12</xdr:col>
      <xdr:colOff>365379</xdr:colOff>
      <xdr:row>214</xdr:row>
      <xdr:rowOff>36501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7945438" y="34702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214</xdr:row>
      <xdr:rowOff>0</xdr:rowOff>
    </xdr:from>
    <xdr:to>
      <xdr:col>12</xdr:col>
      <xdr:colOff>365379</xdr:colOff>
      <xdr:row>214</xdr:row>
      <xdr:rowOff>36501</xdr:rowOff>
    </xdr:to>
    <xdr:sp macro="" textlink="">
      <xdr:nvSpPr>
        <xdr:cNvPr id="130" name="Rectangle 2"/>
        <xdr:cNvSpPr>
          <a:spLocks noChangeArrowheads="1"/>
        </xdr:cNvSpPr>
      </xdr:nvSpPr>
      <xdr:spPr bwMode="auto">
        <a:xfrm>
          <a:off x="7945438" y="34702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214</xdr:row>
      <xdr:rowOff>0</xdr:rowOff>
    </xdr:from>
    <xdr:to>
      <xdr:col>12</xdr:col>
      <xdr:colOff>365379</xdr:colOff>
      <xdr:row>214</xdr:row>
      <xdr:rowOff>36501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7945438" y="34702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200</xdr:row>
      <xdr:rowOff>85725</xdr:rowOff>
    </xdr:from>
    <xdr:to>
      <xdr:col>12</xdr:col>
      <xdr:colOff>333375</xdr:colOff>
      <xdr:row>201</xdr:row>
      <xdr:rowOff>9525</xdr:rowOff>
    </xdr:to>
    <xdr:sp macro="" textlink="">
      <xdr:nvSpPr>
        <xdr:cNvPr id="132" name="Rectangle 2"/>
        <xdr:cNvSpPr>
          <a:spLocks noChangeArrowheads="1"/>
        </xdr:cNvSpPr>
      </xdr:nvSpPr>
      <xdr:spPr bwMode="auto">
        <a:xfrm>
          <a:off x="7945438" y="32121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213</xdr:row>
      <xdr:rowOff>85725</xdr:rowOff>
    </xdr:from>
    <xdr:to>
      <xdr:col>12</xdr:col>
      <xdr:colOff>333375</xdr:colOff>
      <xdr:row>213</xdr:row>
      <xdr:rowOff>171450</xdr:rowOff>
    </xdr:to>
    <xdr:sp macro="" textlink="">
      <xdr:nvSpPr>
        <xdr:cNvPr id="133" name="Rectangle 2"/>
        <xdr:cNvSpPr>
          <a:spLocks noChangeArrowheads="1"/>
        </xdr:cNvSpPr>
      </xdr:nvSpPr>
      <xdr:spPr bwMode="auto">
        <a:xfrm>
          <a:off x="7945438" y="34597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213</xdr:row>
      <xdr:rowOff>85725</xdr:rowOff>
    </xdr:from>
    <xdr:to>
      <xdr:col>12</xdr:col>
      <xdr:colOff>333375</xdr:colOff>
      <xdr:row>213</xdr:row>
      <xdr:rowOff>171450</xdr:rowOff>
    </xdr:to>
    <xdr:sp macro="" textlink="">
      <xdr:nvSpPr>
        <xdr:cNvPr id="134" name="Rectangle 2"/>
        <xdr:cNvSpPr>
          <a:spLocks noChangeArrowheads="1"/>
        </xdr:cNvSpPr>
      </xdr:nvSpPr>
      <xdr:spPr bwMode="auto">
        <a:xfrm>
          <a:off x="7945438" y="34597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215</xdr:row>
      <xdr:rowOff>85725</xdr:rowOff>
    </xdr:from>
    <xdr:to>
      <xdr:col>12</xdr:col>
      <xdr:colOff>333375</xdr:colOff>
      <xdr:row>215</xdr:row>
      <xdr:rowOff>171450</xdr:rowOff>
    </xdr:to>
    <xdr:sp macro="" textlink="">
      <xdr:nvSpPr>
        <xdr:cNvPr id="135" name="Rectangle 2"/>
        <xdr:cNvSpPr>
          <a:spLocks noChangeArrowheads="1"/>
        </xdr:cNvSpPr>
      </xdr:nvSpPr>
      <xdr:spPr bwMode="auto">
        <a:xfrm>
          <a:off x="7945438" y="34978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215</xdr:row>
      <xdr:rowOff>85725</xdr:rowOff>
    </xdr:from>
    <xdr:to>
      <xdr:col>12</xdr:col>
      <xdr:colOff>333375</xdr:colOff>
      <xdr:row>215</xdr:row>
      <xdr:rowOff>171450</xdr:rowOff>
    </xdr:to>
    <xdr:sp macro="" textlink="">
      <xdr:nvSpPr>
        <xdr:cNvPr id="136" name="Rectangle 2"/>
        <xdr:cNvSpPr>
          <a:spLocks noChangeArrowheads="1"/>
        </xdr:cNvSpPr>
      </xdr:nvSpPr>
      <xdr:spPr bwMode="auto">
        <a:xfrm>
          <a:off x="7945438" y="34978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215</xdr:row>
      <xdr:rowOff>85725</xdr:rowOff>
    </xdr:from>
    <xdr:to>
      <xdr:col>12</xdr:col>
      <xdr:colOff>333375</xdr:colOff>
      <xdr:row>216</xdr:row>
      <xdr:rowOff>9525</xdr:rowOff>
    </xdr:to>
    <xdr:sp macro="" textlink="">
      <xdr:nvSpPr>
        <xdr:cNvPr id="137" name="Rectangle 2"/>
        <xdr:cNvSpPr>
          <a:spLocks noChangeArrowheads="1"/>
        </xdr:cNvSpPr>
      </xdr:nvSpPr>
      <xdr:spPr bwMode="auto">
        <a:xfrm>
          <a:off x="7945438" y="34978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215</xdr:row>
      <xdr:rowOff>85725</xdr:rowOff>
    </xdr:from>
    <xdr:to>
      <xdr:col>12</xdr:col>
      <xdr:colOff>333375</xdr:colOff>
      <xdr:row>216</xdr:row>
      <xdr:rowOff>9525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945438" y="34978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229</xdr:row>
      <xdr:rowOff>0</xdr:rowOff>
    </xdr:from>
    <xdr:to>
      <xdr:col>12</xdr:col>
      <xdr:colOff>365379</xdr:colOff>
      <xdr:row>229</xdr:row>
      <xdr:rowOff>36501</xdr:rowOff>
    </xdr:to>
    <xdr:sp macro="" textlink="">
      <xdr:nvSpPr>
        <xdr:cNvPr id="139" name="Rectangle 2"/>
        <xdr:cNvSpPr>
          <a:spLocks noChangeArrowheads="1"/>
        </xdr:cNvSpPr>
      </xdr:nvSpPr>
      <xdr:spPr bwMode="auto">
        <a:xfrm>
          <a:off x="7945438" y="37560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229</xdr:row>
      <xdr:rowOff>0</xdr:rowOff>
    </xdr:from>
    <xdr:to>
      <xdr:col>12</xdr:col>
      <xdr:colOff>365379</xdr:colOff>
      <xdr:row>229</xdr:row>
      <xdr:rowOff>36501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7945438" y="37560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229</xdr:row>
      <xdr:rowOff>0</xdr:rowOff>
    </xdr:from>
    <xdr:to>
      <xdr:col>12</xdr:col>
      <xdr:colOff>365379</xdr:colOff>
      <xdr:row>229</xdr:row>
      <xdr:rowOff>36501</xdr:rowOff>
    </xdr:to>
    <xdr:sp macro="" textlink="">
      <xdr:nvSpPr>
        <xdr:cNvPr id="141" name="Rectangle 2"/>
        <xdr:cNvSpPr>
          <a:spLocks noChangeArrowheads="1"/>
        </xdr:cNvSpPr>
      </xdr:nvSpPr>
      <xdr:spPr bwMode="auto">
        <a:xfrm>
          <a:off x="7945438" y="37560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229</xdr:row>
      <xdr:rowOff>0</xdr:rowOff>
    </xdr:from>
    <xdr:to>
      <xdr:col>12</xdr:col>
      <xdr:colOff>365379</xdr:colOff>
      <xdr:row>229</xdr:row>
      <xdr:rowOff>36501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7945438" y="37560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215</xdr:row>
      <xdr:rowOff>85725</xdr:rowOff>
    </xdr:from>
    <xdr:to>
      <xdr:col>12</xdr:col>
      <xdr:colOff>333375</xdr:colOff>
      <xdr:row>216</xdr:row>
      <xdr:rowOff>9525</xdr:rowOff>
    </xdr:to>
    <xdr:sp macro="" textlink="">
      <xdr:nvSpPr>
        <xdr:cNvPr id="143" name="Rectangle 2"/>
        <xdr:cNvSpPr>
          <a:spLocks noChangeArrowheads="1"/>
        </xdr:cNvSpPr>
      </xdr:nvSpPr>
      <xdr:spPr bwMode="auto">
        <a:xfrm>
          <a:off x="7945438" y="34978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218</xdr:row>
      <xdr:rowOff>0</xdr:rowOff>
    </xdr:from>
    <xdr:to>
      <xdr:col>12</xdr:col>
      <xdr:colOff>365379</xdr:colOff>
      <xdr:row>218</xdr:row>
      <xdr:rowOff>36501</xdr:rowOff>
    </xdr:to>
    <xdr:sp macro="" textlink="">
      <xdr:nvSpPr>
        <xdr:cNvPr id="144" name="Rectangle 2"/>
        <xdr:cNvSpPr>
          <a:spLocks noChangeArrowheads="1"/>
        </xdr:cNvSpPr>
      </xdr:nvSpPr>
      <xdr:spPr bwMode="auto">
        <a:xfrm>
          <a:off x="7945438" y="34702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218</xdr:row>
      <xdr:rowOff>0</xdr:rowOff>
    </xdr:from>
    <xdr:to>
      <xdr:col>12</xdr:col>
      <xdr:colOff>365379</xdr:colOff>
      <xdr:row>218</xdr:row>
      <xdr:rowOff>36501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7945438" y="34702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218</xdr:row>
      <xdr:rowOff>0</xdr:rowOff>
    </xdr:from>
    <xdr:to>
      <xdr:col>12</xdr:col>
      <xdr:colOff>365379</xdr:colOff>
      <xdr:row>218</xdr:row>
      <xdr:rowOff>36501</xdr:rowOff>
    </xdr:to>
    <xdr:sp macro="" textlink="">
      <xdr:nvSpPr>
        <xdr:cNvPr id="146" name="Rectangle 2"/>
        <xdr:cNvSpPr>
          <a:spLocks noChangeArrowheads="1"/>
        </xdr:cNvSpPr>
      </xdr:nvSpPr>
      <xdr:spPr bwMode="auto">
        <a:xfrm>
          <a:off x="7945438" y="34702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218</xdr:row>
      <xdr:rowOff>0</xdr:rowOff>
    </xdr:from>
    <xdr:to>
      <xdr:col>12</xdr:col>
      <xdr:colOff>365379</xdr:colOff>
      <xdr:row>218</xdr:row>
      <xdr:rowOff>36501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7945438" y="34702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217</xdr:row>
      <xdr:rowOff>85725</xdr:rowOff>
    </xdr:from>
    <xdr:to>
      <xdr:col>12</xdr:col>
      <xdr:colOff>333375</xdr:colOff>
      <xdr:row>217</xdr:row>
      <xdr:rowOff>171450</xdr:rowOff>
    </xdr:to>
    <xdr:sp macro="" textlink="">
      <xdr:nvSpPr>
        <xdr:cNvPr id="148" name="Rectangle 2"/>
        <xdr:cNvSpPr>
          <a:spLocks noChangeArrowheads="1"/>
        </xdr:cNvSpPr>
      </xdr:nvSpPr>
      <xdr:spPr bwMode="auto">
        <a:xfrm>
          <a:off x="7945438" y="34597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217</xdr:row>
      <xdr:rowOff>85725</xdr:rowOff>
    </xdr:from>
    <xdr:to>
      <xdr:col>12</xdr:col>
      <xdr:colOff>333375</xdr:colOff>
      <xdr:row>217</xdr:row>
      <xdr:rowOff>171450</xdr:rowOff>
    </xdr:to>
    <xdr:sp macro="" textlink="">
      <xdr:nvSpPr>
        <xdr:cNvPr id="149" name="Rectangle 2"/>
        <xdr:cNvSpPr>
          <a:spLocks noChangeArrowheads="1"/>
        </xdr:cNvSpPr>
      </xdr:nvSpPr>
      <xdr:spPr bwMode="auto">
        <a:xfrm>
          <a:off x="7945438" y="34597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219</xdr:row>
      <xdr:rowOff>85725</xdr:rowOff>
    </xdr:from>
    <xdr:to>
      <xdr:col>12</xdr:col>
      <xdr:colOff>333375</xdr:colOff>
      <xdr:row>219</xdr:row>
      <xdr:rowOff>171450</xdr:rowOff>
    </xdr:to>
    <xdr:sp macro="" textlink="">
      <xdr:nvSpPr>
        <xdr:cNvPr id="150" name="Rectangle 2"/>
        <xdr:cNvSpPr>
          <a:spLocks noChangeArrowheads="1"/>
        </xdr:cNvSpPr>
      </xdr:nvSpPr>
      <xdr:spPr bwMode="auto">
        <a:xfrm>
          <a:off x="7945438" y="34978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219</xdr:row>
      <xdr:rowOff>85725</xdr:rowOff>
    </xdr:from>
    <xdr:to>
      <xdr:col>12</xdr:col>
      <xdr:colOff>333375</xdr:colOff>
      <xdr:row>219</xdr:row>
      <xdr:rowOff>171450</xdr:rowOff>
    </xdr:to>
    <xdr:sp macro="" textlink="">
      <xdr:nvSpPr>
        <xdr:cNvPr id="151" name="Rectangle 2"/>
        <xdr:cNvSpPr>
          <a:spLocks noChangeArrowheads="1"/>
        </xdr:cNvSpPr>
      </xdr:nvSpPr>
      <xdr:spPr bwMode="auto">
        <a:xfrm>
          <a:off x="7945438" y="34978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219</xdr:row>
      <xdr:rowOff>85725</xdr:rowOff>
    </xdr:from>
    <xdr:to>
      <xdr:col>12</xdr:col>
      <xdr:colOff>333375</xdr:colOff>
      <xdr:row>220</xdr:row>
      <xdr:rowOff>9525</xdr:rowOff>
    </xdr:to>
    <xdr:sp macro="" textlink="">
      <xdr:nvSpPr>
        <xdr:cNvPr id="152" name="Rectangle 2"/>
        <xdr:cNvSpPr>
          <a:spLocks noChangeArrowheads="1"/>
        </xdr:cNvSpPr>
      </xdr:nvSpPr>
      <xdr:spPr bwMode="auto">
        <a:xfrm>
          <a:off x="7945438" y="34978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219</xdr:row>
      <xdr:rowOff>85725</xdr:rowOff>
    </xdr:from>
    <xdr:to>
      <xdr:col>12</xdr:col>
      <xdr:colOff>333375</xdr:colOff>
      <xdr:row>220</xdr:row>
      <xdr:rowOff>9525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945438" y="34978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233</xdr:row>
      <xdr:rowOff>0</xdr:rowOff>
    </xdr:from>
    <xdr:to>
      <xdr:col>12</xdr:col>
      <xdr:colOff>365379</xdr:colOff>
      <xdr:row>233</xdr:row>
      <xdr:rowOff>36501</xdr:rowOff>
    </xdr:to>
    <xdr:sp macro="" textlink="">
      <xdr:nvSpPr>
        <xdr:cNvPr id="154" name="Rectangle 2"/>
        <xdr:cNvSpPr>
          <a:spLocks noChangeArrowheads="1"/>
        </xdr:cNvSpPr>
      </xdr:nvSpPr>
      <xdr:spPr bwMode="auto">
        <a:xfrm>
          <a:off x="7945438" y="37560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233</xdr:row>
      <xdr:rowOff>0</xdr:rowOff>
    </xdr:from>
    <xdr:to>
      <xdr:col>12</xdr:col>
      <xdr:colOff>365379</xdr:colOff>
      <xdr:row>233</xdr:row>
      <xdr:rowOff>36501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945438" y="37560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233</xdr:row>
      <xdr:rowOff>0</xdr:rowOff>
    </xdr:from>
    <xdr:to>
      <xdr:col>12</xdr:col>
      <xdr:colOff>365379</xdr:colOff>
      <xdr:row>233</xdr:row>
      <xdr:rowOff>36501</xdr:rowOff>
    </xdr:to>
    <xdr:sp macro="" textlink="">
      <xdr:nvSpPr>
        <xdr:cNvPr id="156" name="Rectangle 2"/>
        <xdr:cNvSpPr>
          <a:spLocks noChangeArrowheads="1"/>
        </xdr:cNvSpPr>
      </xdr:nvSpPr>
      <xdr:spPr bwMode="auto">
        <a:xfrm>
          <a:off x="7945438" y="37560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233</xdr:row>
      <xdr:rowOff>0</xdr:rowOff>
    </xdr:from>
    <xdr:to>
      <xdr:col>12</xdr:col>
      <xdr:colOff>365379</xdr:colOff>
      <xdr:row>233</xdr:row>
      <xdr:rowOff>36501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7945438" y="37560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219</xdr:row>
      <xdr:rowOff>85725</xdr:rowOff>
    </xdr:from>
    <xdr:to>
      <xdr:col>12</xdr:col>
      <xdr:colOff>333375</xdr:colOff>
      <xdr:row>220</xdr:row>
      <xdr:rowOff>9525</xdr:rowOff>
    </xdr:to>
    <xdr:sp macro="" textlink="">
      <xdr:nvSpPr>
        <xdr:cNvPr id="158" name="Rectangle 2"/>
        <xdr:cNvSpPr>
          <a:spLocks noChangeArrowheads="1"/>
        </xdr:cNvSpPr>
      </xdr:nvSpPr>
      <xdr:spPr bwMode="auto">
        <a:xfrm>
          <a:off x="7945438" y="34978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236</xdr:row>
      <xdr:rowOff>85725</xdr:rowOff>
    </xdr:from>
    <xdr:to>
      <xdr:col>12</xdr:col>
      <xdr:colOff>333375</xdr:colOff>
      <xdr:row>236</xdr:row>
      <xdr:rowOff>171450</xdr:rowOff>
    </xdr:to>
    <xdr:sp macro="" textlink="">
      <xdr:nvSpPr>
        <xdr:cNvPr id="159" name="Rectangle 2"/>
        <xdr:cNvSpPr>
          <a:spLocks noChangeArrowheads="1"/>
        </xdr:cNvSpPr>
      </xdr:nvSpPr>
      <xdr:spPr bwMode="auto">
        <a:xfrm>
          <a:off x="7945438" y="38217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236</xdr:row>
      <xdr:rowOff>85725</xdr:rowOff>
    </xdr:from>
    <xdr:to>
      <xdr:col>12</xdr:col>
      <xdr:colOff>333375</xdr:colOff>
      <xdr:row>236</xdr:row>
      <xdr:rowOff>171450</xdr:rowOff>
    </xdr:to>
    <xdr:sp macro="" textlink="">
      <xdr:nvSpPr>
        <xdr:cNvPr id="160" name="Rectangle 2"/>
        <xdr:cNvSpPr>
          <a:spLocks noChangeArrowheads="1"/>
        </xdr:cNvSpPr>
      </xdr:nvSpPr>
      <xdr:spPr bwMode="auto">
        <a:xfrm>
          <a:off x="7945438" y="38217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238</xdr:row>
      <xdr:rowOff>85725</xdr:rowOff>
    </xdr:from>
    <xdr:to>
      <xdr:col>12</xdr:col>
      <xdr:colOff>333375</xdr:colOff>
      <xdr:row>238</xdr:row>
      <xdr:rowOff>171450</xdr:rowOff>
    </xdr:to>
    <xdr:sp macro="" textlink="">
      <xdr:nvSpPr>
        <xdr:cNvPr id="161" name="Rectangle 2"/>
        <xdr:cNvSpPr>
          <a:spLocks noChangeArrowheads="1"/>
        </xdr:cNvSpPr>
      </xdr:nvSpPr>
      <xdr:spPr bwMode="auto">
        <a:xfrm>
          <a:off x="7945438" y="38598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238</xdr:row>
      <xdr:rowOff>85725</xdr:rowOff>
    </xdr:from>
    <xdr:to>
      <xdr:col>12</xdr:col>
      <xdr:colOff>333375</xdr:colOff>
      <xdr:row>238</xdr:row>
      <xdr:rowOff>171450</xdr:rowOff>
    </xdr:to>
    <xdr:sp macro="" textlink="">
      <xdr:nvSpPr>
        <xdr:cNvPr id="162" name="Rectangle 2"/>
        <xdr:cNvSpPr>
          <a:spLocks noChangeArrowheads="1"/>
        </xdr:cNvSpPr>
      </xdr:nvSpPr>
      <xdr:spPr bwMode="auto">
        <a:xfrm>
          <a:off x="7945438" y="38598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238</xdr:row>
      <xdr:rowOff>85725</xdr:rowOff>
    </xdr:from>
    <xdr:to>
      <xdr:col>12</xdr:col>
      <xdr:colOff>333375</xdr:colOff>
      <xdr:row>239</xdr:row>
      <xdr:rowOff>9525</xdr:rowOff>
    </xdr:to>
    <xdr:sp macro="" textlink="">
      <xdr:nvSpPr>
        <xdr:cNvPr id="163" name="Rectangle 2"/>
        <xdr:cNvSpPr>
          <a:spLocks noChangeArrowheads="1"/>
        </xdr:cNvSpPr>
      </xdr:nvSpPr>
      <xdr:spPr bwMode="auto">
        <a:xfrm>
          <a:off x="7945438" y="38598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238</xdr:row>
      <xdr:rowOff>85725</xdr:rowOff>
    </xdr:from>
    <xdr:to>
      <xdr:col>12</xdr:col>
      <xdr:colOff>333375</xdr:colOff>
      <xdr:row>239</xdr:row>
      <xdr:rowOff>9525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7945438" y="38598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252</xdr:row>
      <xdr:rowOff>0</xdr:rowOff>
    </xdr:from>
    <xdr:to>
      <xdr:col>12</xdr:col>
      <xdr:colOff>365379</xdr:colOff>
      <xdr:row>252</xdr:row>
      <xdr:rowOff>36501</xdr:rowOff>
    </xdr:to>
    <xdr:sp macro="" textlink="">
      <xdr:nvSpPr>
        <xdr:cNvPr id="165" name="Rectangle 2"/>
        <xdr:cNvSpPr>
          <a:spLocks noChangeArrowheads="1"/>
        </xdr:cNvSpPr>
      </xdr:nvSpPr>
      <xdr:spPr bwMode="auto">
        <a:xfrm>
          <a:off x="7945438" y="41179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252</xdr:row>
      <xdr:rowOff>0</xdr:rowOff>
    </xdr:from>
    <xdr:to>
      <xdr:col>12</xdr:col>
      <xdr:colOff>365379</xdr:colOff>
      <xdr:row>252</xdr:row>
      <xdr:rowOff>36501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7945438" y="41179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252</xdr:row>
      <xdr:rowOff>0</xdr:rowOff>
    </xdr:from>
    <xdr:to>
      <xdr:col>12</xdr:col>
      <xdr:colOff>365379</xdr:colOff>
      <xdr:row>252</xdr:row>
      <xdr:rowOff>36501</xdr:rowOff>
    </xdr:to>
    <xdr:sp macro="" textlink="">
      <xdr:nvSpPr>
        <xdr:cNvPr id="167" name="Rectangle 2"/>
        <xdr:cNvSpPr>
          <a:spLocks noChangeArrowheads="1"/>
        </xdr:cNvSpPr>
      </xdr:nvSpPr>
      <xdr:spPr bwMode="auto">
        <a:xfrm>
          <a:off x="7945438" y="41179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252</xdr:row>
      <xdr:rowOff>0</xdr:rowOff>
    </xdr:from>
    <xdr:to>
      <xdr:col>12</xdr:col>
      <xdr:colOff>365379</xdr:colOff>
      <xdr:row>252</xdr:row>
      <xdr:rowOff>36501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7945438" y="41179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238</xdr:row>
      <xdr:rowOff>85725</xdr:rowOff>
    </xdr:from>
    <xdr:to>
      <xdr:col>12</xdr:col>
      <xdr:colOff>333375</xdr:colOff>
      <xdr:row>239</xdr:row>
      <xdr:rowOff>9525</xdr:rowOff>
    </xdr:to>
    <xdr:sp macro="" textlink="">
      <xdr:nvSpPr>
        <xdr:cNvPr id="169" name="Rectangle 2"/>
        <xdr:cNvSpPr>
          <a:spLocks noChangeArrowheads="1"/>
        </xdr:cNvSpPr>
      </xdr:nvSpPr>
      <xdr:spPr bwMode="auto">
        <a:xfrm>
          <a:off x="7945438" y="38598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251</xdr:row>
      <xdr:rowOff>85725</xdr:rowOff>
    </xdr:from>
    <xdr:to>
      <xdr:col>12</xdr:col>
      <xdr:colOff>333375</xdr:colOff>
      <xdr:row>251</xdr:row>
      <xdr:rowOff>171450</xdr:rowOff>
    </xdr:to>
    <xdr:sp macro="" textlink="">
      <xdr:nvSpPr>
        <xdr:cNvPr id="170" name="Rectangle 2"/>
        <xdr:cNvSpPr>
          <a:spLocks noChangeArrowheads="1"/>
        </xdr:cNvSpPr>
      </xdr:nvSpPr>
      <xdr:spPr bwMode="auto">
        <a:xfrm>
          <a:off x="7945438" y="41074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251</xdr:row>
      <xdr:rowOff>85725</xdr:rowOff>
    </xdr:from>
    <xdr:to>
      <xdr:col>12</xdr:col>
      <xdr:colOff>333375</xdr:colOff>
      <xdr:row>251</xdr:row>
      <xdr:rowOff>171450</xdr:rowOff>
    </xdr:to>
    <xdr:sp macro="" textlink="">
      <xdr:nvSpPr>
        <xdr:cNvPr id="171" name="Rectangle 2"/>
        <xdr:cNvSpPr>
          <a:spLocks noChangeArrowheads="1"/>
        </xdr:cNvSpPr>
      </xdr:nvSpPr>
      <xdr:spPr bwMode="auto">
        <a:xfrm>
          <a:off x="7945438" y="41074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253</xdr:row>
      <xdr:rowOff>85725</xdr:rowOff>
    </xdr:from>
    <xdr:to>
      <xdr:col>12</xdr:col>
      <xdr:colOff>333375</xdr:colOff>
      <xdr:row>253</xdr:row>
      <xdr:rowOff>171450</xdr:rowOff>
    </xdr:to>
    <xdr:sp macro="" textlink="">
      <xdr:nvSpPr>
        <xdr:cNvPr id="172" name="Rectangle 2"/>
        <xdr:cNvSpPr>
          <a:spLocks noChangeArrowheads="1"/>
        </xdr:cNvSpPr>
      </xdr:nvSpPr>
      <xdr:spPr bwMode="auto">
        <a:xfrm>
          <a:off x="7945438" y="41455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253</xdr:row>
      <xdr:rowOff>85725</xdr:rowOff>
    </xdr:from>
    <xdr:to>
      <xdr:col>12</xdr:col>
      <xdr:colOff>333375</xdr:colOff>
      <xdr:row>253</xdr:row>
      <xdr:rowOff>171450</xdr:rowOff>
    </xdr:to>
    <xdr:sp macro="" textlink="">
      <xdr:nvSpPr>
        <xdr:cNvPr id="173" name="Rectangle 2"/>
        <xdr:cNvSpPr>
          <a:spLocks noChangeArrowheads="1"/>
        </xdr:cNvSpPr>
      </xdr:nvSpPr>
      <xdr:spPr bwMode="auto">
        <a:xfrm>
          <a:off x="7945438" y="41455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253</xdr:row>
      <xdr:rowOff>85725</xdr:rowOff>
    </xdr:from>
    <xdr:to>
      <xdr:col>12</xdr:col>
      <xdr:colOff>333375</xdr:colOff>
      <xdr:row>254</xdr:row>
      <xdr:rowOff>9525</xdr:rowOff>
    </xdr:to>
    <xdr:sp macro="" textlink="">
      <xdr:nvSpPr>
        <xdr:cNvPr id="174" name="Rectangle 2"/>
        <xdr:cNvSpPr>
          <a:spLocks noChangeArrowheads="1"/>
        </xdr:cNvSpPr>
      </xdr:nvSpPr>
      <xdr:spPr bwMode="auto">
        <a:xfrm>
          <a:off x="7945438" y="41455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253</xdr:row>
      <xdr:rowOff>85725</xdr:rowOff>
    </xdr:from>
    <xdr:to>
      <xdr:col>12</xdr:col>
      <xdr:colOff>333375</xdr:colOff>
      <xdr:row>254</xdr:row>
      <xdr:rowOff>9525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7945438" y="41455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267</xdr:row>
      <xdr:rowOff>0</xdr:rowOff>
    </xdr:from>
    <xdr:to>
      <xdr:col>12</xdr:col>
      <xdr:colOff>365379</xdr:colOff>
      <xdr:row>267</xdr:row>
      <xdr:rowOff>36501</xdr:rowOff>
    </xdr:to>
    <xdr:sp macro="" textlink="">
      <xdr:nvSpPr>
        <xdr:cNvPr id="176" name="Rectangle 2"/>
        <xdr:cNvSpPr>
          <a:spLocks noChangeArrowheads="1"/>
        </xdr:cNvSpPr>
      </xdr:nvSpPr>
      <xdr:spPr bwMode="auto">
        <a:xfrm>
          <a:off x="7945438" y="44037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267</xdr:row>
      <xdr:rowOff>0</xdr:rowOff>
    </xdr:from>
    <xdr:to>
      <xdr:col>12</xdr:col>
      <xdr:colOff>365379</xdr:colOff>
      <xdr:row>267</xdr:row>
      <xdr:rowOff>36501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7945438" y="44037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267</xdr:row>
      <xdr:rowOff>0</xdr:rowOff>
    </xdr:from>
    <xdr:to>
      <xdr:col>12</xdr:col>
      <xdr:colOff>365379</xdr:colOff>
      <xdr:row>267</xdr:row>
      <xdr:rowOff>36501</xdr:rowOff>
    </xdr:to>
    <xdr:sp macro="" textlink="">
      <xdr:nvSpPr>
        <xdr:cNvPr id="178" name="Rectangle 2"/>
        <xdr:cNvSpPr>
          <a:spLocks noChangeArrowheads="1"/>
        </xdr:cNvSpPr>
      </xdr:nvSpPr>
      <xdr:spPr bwMode="auto">
        <a:xfrm>
          <a:off x="7945438" y="44037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267</xdr:row>
      <xdr:rowOff>0</xdr:rowOff>
    </xdr:from>
    <xdr:to>
      <xdr:col>12</xdr:col>
      <xdr:colOff>365379</xdr:colOff>
      <xdr:row>267</xdr:row>
      <xdr:rowOff>36501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7945438" y="44037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253</xdr:row>
      <xdr:rowOff>85725</xdr:rowOff>
    </xdr:from>
    <xdr:to>
      <xdr:col>12</xdr:col>
      <xdr:colOff>333375</xdr:colOff>
      <xdr:row>254</xdr:row>
      <xdr:rowOff>9525</xdr:rowOff>
    </xdr:to>
    <xdr:sp macro="" textlink="">
      <xdr:nvSpPr>
        <xdr:cNvPr id="180" name="Rectangle 2"/>
        <xdr:cNvSpPr>
          <a:spLocks noChangeArrowheads="1"/>
        </xdr:cNvSpPr>
      </xdr:nvSpPr>
      <xdr:spPr bwMode="auto">
        <a:xfrm>
          <a:off x="7945438" y="41455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200</xdr:row>
      <xdr:rowOff>85725</xdr:rowOff>
    </xdr:from>
    <xdr:to>
      <xdr:col>11</xdr:col>
      <xdr:colOff>333375</xdr:colOff>
      <xdr:row>200</xdr:row>
      <xdr:rowOff>171450</xdr:rowOff>
    </xdr:to>
    <xdr:sp macro="" textlink="">
      <xdr:nvSpPr>
        <xdr:cNvPr id="181" name="Rectangle 2"/>
        <xdr:cNvSpPr>
          <a:spLocks noChangeArrowheads="1"/>
        </xdr:cNvSpPr>
      </xdr:nvSpPr>
      <xdr:spPr bwMode="auto">
        <a:xfrm>
          <a:off x="7945438" y="41836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200</xdr:row>
      <xdr:rowOff>85725</xdr:rowOff>
    </xdr:from>
    <xdr:to>
      <xdr:col>11</xdr:col>
      <xdr:colOff>333375</xdr:colOff>
      <xdr:row>200</xdr:row>
      <xdr:rowOff>171450</xdr:rowOff>
    </xdr:to>
    <xdr:sp macro="" textlink="">
      <xdr:nvSpPr>
        <xdr:cNvPr id="182" name="Rectangle 2"/>
        <xdr:cNvSpPr>
          <a:spLocks noChangeArrowheads="1"/>
        </xdr:cNvSpPr>
      </xdr:nvSpPr>
      <xdr:spPr bwMode="auto">
        <a:xfrm>
          <a:off x="7945438" y="41836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209</xdr:row>
      <xdr:rowOff>0</xdr:rowOff>
    </xdr:from>
    <xdr:to>
      <xdr:col>11</xdr:col>
      <xdr:colOff>365379</xdr:colOff>
      <xdr:row>209</xdr:row>
      <xdr:rowOff>36501</xdr:rowOff>
    </xdr:to>
    <xdr:sp macro="" textlink="">
      <xdr:nvSpPr>
        <xdr:cNvPr id="183" name="Rectangle 2"/>
        <xdr:cNvSpPr>
          <a:spLocks noChangeArrowheads="1"/>
        </xdr:cNvSpPr>
      </xdr:nvSpPr>
      <xdr:spPr bwMode="auto">
        <a:xfrm>
          <a:off x="7945438" y="41941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209</xdr:row>
      <xdr:rowOff>0</xdr:rowOff>
    </xdr:from>
    <xdr:to>
      <xdr:col>11</xdr:col>
      <xdr:colOff>365379</xdr:colOff>
      <xdr:row>209</xdr:row>
      <xdr:rowOff>36501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7945438" y="41941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209</xdr:row>
      <xdr:rowOff>0</xdr:rowOff>
    </xdr:from>
    <xdr:to>
      <xdr:col>11</xdr:col>
      <xdr:colOff>365379</xdr:colOff>
      <xdr:row>209</xdr:row>
      <xdr:rowOff>36501</xdr:rowOff>
    </xdr:to>
    <xdr:sp macro="" textlink="">
      <xdr:nvSpPr>
        <xdr:cNvPr id="185" name="Rectangle 2"/>
        <xdr:cNvSpPr>
          <a:spLocks noChangeArrowheads="1"/>
        </xdr:cNvSpPr>
      </xdr:nvSpPr>
      <xdr:spPr bwMode="auto">
        <a:xfrm>
          <a:off x="7945438" y="41941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209</xdr:row>
      <xdr:rowOff>0</xdr:rowOff>
    </xdr:from>
    <xdr:to>
      <xdr:col>11</xdr:col>
      <xdr:colOff>365379</xdr:colOff>
      <xdr:row>209</xdr:row>
      <xdr:rowOff>36501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7945438" y="41941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220</xdr:row>
      <xdr:rowOff>85725</xdr:rowOff>
    </xdr:from>
    <xdr:to>
      <xdr:col>11</xdr:col>
      <xdr:colOff>333375</xdr:colOff>
      <xdr:row>221</xdr:row>
      <xdr:rowOff>9525</xdr:rowOff>
    </xdr:to>
    <xdr:sp macro="" textlink="">
      <xdr:nvSpPr>
        <xdr:cNvPr id="187" name="Rectangle 2"/>
        <xdr:cNvSpPr>
          <a:spLocks noChangeArrowheads="1"/>
        </xdr:cNvSpPr>
      </xdr:nvSpPr>
      <xdr:spPr bwMode="auto">
        <a:xfrm>
          <a:off x="7945438" y="42217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220</xdr:row>
      <xdr:rowOff>85725</xdr:rowOff>
    </xdr:from>
    <xdr:to>
      <xdr:col>11</xdr:col>
      <xdr:colOff>333375</xdr:colOff>
      <xdr:row>221</xdr:row>
      <xdr:rowOff>9525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7945438" y="42217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220</xdr:row>
      <xdr:rowOff>85725</xdr:rowOff>
    </xdr:from>
    <xdr:to>
      <xdr:col>11</xdr:col>
      <xdr:colOff>333375</xdr:colOff>
      <xdr:row>221</xdr:row>
      <xdr:rowOff>9525</xdr:rowOff>
    </xdr:to>
    <xdr:sp macro="" textlink="">
      <xdr:nvSpPr>
        <xdr:cNvPr id="189" name="Rectangle 2"/>
        <xdr:cNvSpPr>
          <a:spLocks noChangeArrowheads="1"/>
        </xdr:cNvSpPr>
      </xdr:nvSpPr>
      <xdr:spPr bwMode="auto">
        <a:xfrm>
          <a:off x="7945438" y="42217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254</xdr:row>
      <xdr:rowOff>0</xdr:rowOff>
    </xdr:from>
    <xdr:to>
      <xdr:col>12</xdr:col>
      <xdr:colOff>365379</xdr:colOff>
      <xdr:row>254</xdr:row>
      <xdr:rowOff>36501</xdr:rowOff>
    </xdr:to>
    <xdr:sp macro="" textlink="">
      <xdr:nvSpPr>
        <xdr:cNvPr id="190" name="Rectangle 2"/>
        <xdr:cNvSpPr>
          <a:spLocks noChangeArrowheads="1"/>
        </xdr:cNvSpPr>
      </xdr:nvSpPr>
      <xdr:spPr bwMode="auto">
        <a:xfrm>
          <a:off x="7945438" y="44037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254</xdr:row>
      <xdr:rowOff>0</xdr:rowOff>
    </xdr:from>
    <xdr:to>
      <xdr:col>12</xdr:col>
      <xdr:colOff>365379</xdr:colOff>
      <xdr:row>254</xdr:row>
      <xdr:rowOff>36501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7945438" y="44037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254</xdr:row>
      <xdr:rowOff>0</xdr:rowOff>
    </xdr:from>
    <xdr:to>
      <xdr:col>12</xdr:col>
      <xdr:colOff>365379</xdr:colOff>
      <xdr:row>254</xdr:row>
      <xdr:rowOff>36501</xdr:rowOff>
    </xdr:to>
    <xdr:sp macro="" textlink="">
      <xdr:nvSpPr>
        <xdr:cNvPr id="192" name="Rectangle 2"/>
        <xdr:cNvSpPr>
          <a:spLocks noChangeArrowheads="1"/>
        </xdr:cNvSpPr>
      </xdr:nvSpPr>
      <xdr:spPr bwMode="auto">
        <a:xfrm>
          <a:off x="7945438" y="44037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254</xdr:row>
      <xdr:rowOff>0</xdr:rowOff>
    </xdr:from>
    <xdr:to>
      <xdr:col>12</xdr:col>
      <xdr:colOff>365379</xdr:colOff>
      <xdr:row>254</xdr:row>
      <xdr:rowOff>36501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7945438" y="44037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258</xdr:row>
      <xdr:rowOff>0</xdr:rowOff>
    </xdr:from>
    <xdr:to>
      <xdr:col>12</xdr:col>
      <xdr:colOff>365379</xdr:colOff>
      <xdr:row>258</xdr:row>
      <xdr:rowOff>36501</xdr:rowOff>
    </xdr:to>
    <xdr:sp macro="" textlink="">
      <xdr:nvSpPr>
        <xdr:cNvPr id="194" name="Rectangle 2"/>
        <xdr:cNvSpPr>
          <a:spLocks noChangeArrowheads="1"/>
        </xdr:cNvSpPr>
      </xdr:nvSpPr>
      <xdr:spPr bwMode="auto">
        <a:xfrm>
          <a:off x="7945438" y="44799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258</xdr:row>
      <xdr:rowOff>0</xdr:rowOff>
    </xdr:from>
    <xdr:to>
      <xdr:col>12</xdr:col>
      <xdr:colOff>365379</xdr:colOff>
      <xdr:row>258</xdr:row>
      <xdr:rowOff>36501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945438" y="44799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258</xdr:row>
      <xdr:rowOff>0</xdr:rowOff>
    </xdr:from>
    <xdr:to>
      <xdr:col>12</xdr:col>
      <xdr:colOff>365379</xdr:colOff>
      <xdr:row>258</xdr:row>
      <xdr:rowOff>36501</xdr:rowOff>
    </xdr:to>
    <xdr:sp macro="" textlink="">
      <xdr:nvSpPr>
        <xdr:cNvPr id="196" name="Rectangle 2"/>
        <xdr:cNvSpPr>
          <a:spLocks noChangeArrowheads="1"/>
        </xdr:cNvSpPr>
      </xdr:nvSpPr>
      <xdr:spPr bwMode="auto">
        <a:xfrm>
          <a:off x="7945438" y="44799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258</xdr:row>
      <xdr:rowOff>0</xdr:rowOff>
    </xdr:from>
    <xdr:to>
      <xdr:col>12</xdr:col>
      <xdr:colOff>365379</xdr:colOff>
      <xdr:row>258</xdr:row>
      <xdr:rowOff>36501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945438" y="44799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261</xdr:row>
      <xdr:rowOff>85725</xdr:rowOff>
    </xdr:from>
    <xdr:to>
      <xdr:col>12</xdr:col>
      <xdr:colOff>333375</xdr:colOff>
      <xdr:row>261</xdr:row>
      <xdr:rowOff>171450</xdr:rowOff>
    </xdr:to>
    <xdr:sp macro="" textlink="">
      <xdr:nvSpPr>
        <xdr:cNvPr id="198" name="Rectangle 2"/>
        <xdr:cNvSpPr>
          <a:spLocks noChangeArrowheads="1"/>
        </xdr:cNvSpPr>
      </xdr:nvSpPr>
      <xdr:spPr bwMode="auto">
        <a:xfrm>
          <a:off x="7945438" y="45456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261</xdr:row>
      <xdr:rowOff>85725</xdr:rowOff>
    </xdr:from>
    <xdr:to>
      <xdr:col>12</xdr:col>
      <xdr:colOff>333375</xdr:colOff>
      <xdr:row>261</xdr:row>
      <xdr:rowOff>171450</xdr:rowOff>
    </xdr:to>
    <xdr:sp macro="" textlink="">
      <xdr:nvSpPr>
        <xdr:cNvPr id="199" name="Rectangle 2"/>
        <xdr:cNvSpPr>
          <a:spLocks noChangeArrowheads="1"/>
        </xdr:cNvSpPr>
      </xdr:nvSpPr>
      <xdr:spPr bwMode="auto">
        <a:xfrm>
          <a:off x="7945438" y="45456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263</xdr:row>
      <xdr:rowOff>85725</xdr:rowOff>
    </xdr:from>
    <xdr:to>
      <xdr:col>12</xdr:col>
      <xdr:colOff>333375</xdr:colOff>
      <xdr:row>263</xdr:row>
      <xdr:rowOff>171450</xdr:rowOff>
    </xdr:to>
    <xdr:sp macro="" textlink="">
      <xdr:nvSpPr>
        <xdr:cNvPr id="200" name="Rectangle 2"/>
        <xdr:cNvSpPr>
          <a:spLocks noChangeArrowheads="1"/>
        </xdr:cNvSpPr>
      </xdr:nvSpPr>
      <xdr:spPr bwMode="auto">
        <a:xfrm>
          <a:off x="7945438" y="45837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263</xdr:row>
      <xdr:rowOff>85725</xdr:rowOff>
    </xdr:from>
    <xdr:to>
      <xdr:col>12</xdr:col>
      <xdr:colOff>333375</xdr:colOff>
      <xdr:row>263</xdr:row>
      <xdr:rowOff>171450</xdr:rowOff>
    </xdr:to>
    <xdr:sp macro="" textlink="">
      <xdr:nvSpPr>
        <xdr:cNvPr id="201" name="Rectangle 2"/>
        <xdr:cNvSpPr>
          <a:spLocks noChangeArrowheads="1"/>
        </xdr:cNvSpPr>
      </xdr:nvSpPr>
      <xdr:spPr bwMode="auto">
        <a:xfrm>
          <a:off x="7945438" y="45837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263</xdr:row>
      <xdr:rowOff>85725</xdr:rowOff>
    </xdr:from>
    <xdr:to>
      <xdr:col>12</xdr:col>
      <xdr:colOff>333375</xdr:colOff>
      <xdr:row>264</xdr:row>
      <xdr:rowOff>9525</xdr:rowOff>
    </xdr:to>
    <xdr:sp macro="" textlink="">
      <xdr:nvSpPr>
        <xdr:cNvPr id="202" name="Rectangle 2"/>
        <xdr:cNvSpPr>
          <a:spLocks noChangeArrowheads="1"/>
        </xdr:cNvSpPr>
      </xdr:nvSpPr>
      <xdr:spPr bwMode="auto">
        <a:xfrm>
          <a:off x="7945438" y="45837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263</xdr:row>
      <xdr:rowOff>85725</xdr:rowOff>
    </xdr:from>
    <xdr:to>
      <xdr:col>12</xdr:col>
      <xdr:colOff>333375</xdr:colOff>
      <xdr:row>264</xdr:row>
      <xdr:rowOff>9525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945438" y="45837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277</xdr:row>
      <xdr:rowOff>0</xdr:rowOff>
    </xdr:from>
    <xdr:to>
      <xdr:col>12</xdr:col>
      <xdr:colOff>365379</xdr:colOff>
      <xdr:row>277</xdr:row>
      <xdr:rowOff>36501</xdr:rowOff>
    </xdr:to>
    <xdr:sp macro="" textlink="">
      <xdr:nvSpPr>
        <xdr:cNvPr id="204" name="Rectangle 2"/>
        <xdr:cNvSpPr>
          <a:spLocks noChangeArrowheads="1"/>
        </xdr:cNvSpPr>
      </xdr:nvSpPr>
      <xdr:spPr bwMode="auto">
        <a:xfrm>
          <a:off x="7945438" y="48418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277</xdr:row>
      <xdr:rowOff>0</xdr:rowOff>
    </xdr:from>
    <xdr:to>
      <xdr:col>12</xdr:col>
      <xdr:colOff>365379</xdr:colOff>
      <xdr:row>277</xdr:row>
      <xdr:rowOff>36501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7945438" y="48418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277</xdr:row>
      <xdr:rowOff>0</xdr:rowOff>
    </xdr:from>
    <xdr:to>
      <xdr:col>12</xdr:col>
      <xdr:colOff>365379</xdr:colOff>
      <xdr:row>277</xdr:row>
      <xdr:rowOff>36501</xdr:rowOff>
    </xdr:to>
    <xdr:sp macro="" textlink="">
      <xdr:nvSpPr>
        <xdr:cNvPr id="206" name="Rectangle 2"/>
        <xdr:cNvSpPr>
          <a:spLocks noChangeArrowheads="1"/>
        </xdr:cNvSpPr>
      </xdr:nvSpPr>
      <xdr:spPr bwMode="auto">
        <a:xfrm>
          <a:off x="7945438" y="48418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277</xdr:row>
      <xdr:rowOff>0</xdr:rowOff>
    </xdr:from>
    <xdr:to>
      <xdr:col>12</xdr:col>
      <xdr:colOff>365379</xdr:colOff>
      <xdr:row>277</xdr:row>
      <xdr:rowOff>36501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7945438" y="48418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263</xdr:row>
      <xdr:rowOff>85725</xdr:rowOff>
    </xdr:from>
    <xdr:to>
      <xdr:col>12</xdr:col>
      <xdr:colOff>333375</xdr:colOff>
      <xdr:row>264</xdr:row>
      <xdr:rowOff>9525</xdr:rowOff>
    </xdr:to>
    <xdr:sp macro="" textlink="">
      <xdr:nvSpPr>
        <xdr:cNvPr id="208" name="Rectangle 2"/>
        <xdr:cNvSpPr>
          <a:spLocks noChangeArrowheads="1"/>
        </xdr:cNvSpPr>
      </xdr:nvSpPr>
      <xdr:spPr bwMode="auto">
        <a:xfrm>
          <a:off x="7945438" y="45837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276</xdr:row>
      <xdr:rowOff>85725</xdr:rowOff>
    </xdr:from>
    <xdr:to>
      <xdr:col>12</xdr:col>
      <xdr:colOff>333375</xdr:colOff>
      <xdr:row>276</xdr:row>
      <xdr:rowOff>171450</xdr:rowOff>
    </xdr:to>
    <xdr:sp macro="" textlink="">
      <xdr:nvSpPr>
        <xdr:cNvPr id="209" name="Rectangle 2"/>
        <xdr:cNvSpPr>
          <a:spLocks noChangeArrowheads="1"/>
        </xdr:cNvSpPr>
      </xdr:nvSpPr>
      <xdr:spPr bwMode="auto">
        <a:xfrm>
          <a:off x="7945438" y="48313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276</xdr:row>
      <xdr:rowOff>85725</xdr:rowOff>
    </xdr:from>
    <xdr:to>
      <xdr:col>12</xdr:col>
      <xdr:colOff>333375</xdr:colOff>
      <xdr:row>276</xdr:row>
      <xdr:rowOff>171450</xdr:rowOff>
    </xdr:to>
    <xdr:sp macro="" textlink="">
      <xdr:nvSpPr>
        <xdr:cNvPr id="210" name="Rectangle 2"/>
        <xdr:cNvSpPr>
          <a:spLocks noChangeArrowheads="1"/>
        </xdr:cNvSpPr>
      </xdr:nvSpPr>
      <xdr:spPr bwMode="auto">
        <a:xfrm>
          <a:off x="7945438" y="48313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278</xdr:row>
      <xdr:rowOff>85725</xdr:rowOff>
    </xdr:from>
    <xdr:to>
      <xdr:col>12</xdr:col>
      <xdr:colOff>333375</xdr:colOff>
      <xdr:row>278</xdr:row>
      <xdr:rowOff>171450</xdr:rowOff>
    </xdr:to>
    <xdr:sp macro="" textlink="">
      <xdr:nvSpPr>
        <xdr:cNvPr id="211" name="Rectangle 2"/>
        <xdr:cNvSpPr>
          <a:spLocks noChangeArrowheads="1"/>
        </xdr:cNvSpPr>
      </xdr:nvSpPr>
      <xdr:spPr bwMode="auto">
        <a:xfrm>
          <a:off x="7945438" y="48694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278</xdr:row>
      <xdr:rowOff>85725</xdr:rowOff>
    </xdr:from>
    <xdr:to>
      <xdr:col>12</xdr:col>
      <xdr:colOff>333375</xdr:colOff>
      <xdr:row>278</xdr:row>
      <xdr:rowOff>171450</xdr:rowOff>
    </xdr:to>
    <xdr:sp macro="" textlink="">
      <xdr:nvSpPr>
        <xdr:cNvPr id="212" name="Rectangle 2"/>
        <xdr:cNvSpPr>
          <a:spLocks noChangeArrowheads="1"/>
        </xdr:cNvSpPr>
      </xdr:nvSpPr>
      <xdr:spPr bwMode="auto">
        <a:xfrm>
          <a:off x="7945438" y="486949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278</xdr:row>
      <xdr:rowOff>85725</xdr:rowOff>
    </xdr:from>
    <xdr:to>
      <xdr:col>12</xdr:col>
      <xdr:colOff>333375</xdr:colOff>
      <xdr:row>279</xdr:row>
      <xdr:rowOff>9525</xdr:rowOff>
    </xdr:to>
    <xdr:sp macro="" textlink="">
      <xdr:nvSpPr>
        <xdr:cNvPr id="213" name="Rectangle 2"/>
        <xdr:cNvSpPr>
          <a:spLocks noChangeArrowheads="1"/>
        </xdr:cNvSpPr>
      </xdr:nvSpPr>
      <xdr:spPr bwMode="auto">
        <a:xfrm>
          <a:off x="7945438" y="48694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278</xdr:row>
      <xdr:rowOff>85725</xdr:rowOff>
    </xdr:from>
    <xdr:to>
      <xdr:col>12</xdr:col>
      <xdr:colOff>333375</xdr:colOff>
      <xdr:row>279</xdr:row>
      <xdr:rowOff>9525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7945438" y="48694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292</xdr:row>
      <xdr:rowOff>0</xdr:rowOff>
    </xdr:from>
    <xdr:to>
      <xdr:col>12</xdr:col>
      <xdr:colOff>365379</xdr:colOff>
      <xdr:row>292</xdr:row>
      <xdr:rowOff>36501</xdr:rowOff>
    </xdr:to>
    <xdr:sp macro="" textlink="">
      <xdr:nvSpPr>
        <xdr:cNvPr id="215" name="Rectangle 2"/>
        <xdr:cNvSpPr>
          <a:spLocks noChangeArrowheads="1"/>
        </xdr:cNvSpPr>
      </xdr:nvSpPr>
      <xdr:spPr bwMode="auto">
        <a:xfrm>
          <a:off x="7945438" y="51276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292</xdr:row>
      <xdr:rowOff>0</xdr:rowOff>
    </xdr:from>
    <xdr:to>
      <xdr:col>12</xdr:col>
      <xdr:colOff>365379</xdr:colOff>
      <xdr:row>292</xdr:row>
      <xdr:rowOff>36501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7945438" y="51276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292</xdr:row>
      <xdr:rowOff>0</xdr:rowOff>
    </xdr:from>
    <xdr:to>
      <xdr:col>12</xdr:col>
      <xdr:colOff>365379</xdr:colOff>
      <xdr:row>292</xdr:row>
      <xdr:rowOff>36501</xdr:rowOff>
    </xdr:to>
    <xdr:sp macro="" textlink="">
      <xdr:nvSpPr>
        <xdr:cNvPr id="217" name="Rectangle 2"/>
        <xdr:cNvSpPr>
          <a:spLocks noChangeArrowheads="1"/>
        </xdr:cNvSpPr>
      </xdr:nvSpPr>
      <xdr:spPr bwMode="auto">
        <a:xfrm>
          <a:off x="7945438" y="51276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292</xdr:row>
      <xdr:rowOff>0</xdr:rowOff>
    </xdr:from>
    <xdr:to>
      <xdr:col>12</xdr:col>
      <xdr:colOff>365379</xdr:colOff>
      <xdr:row>292</xdr:row>
      <xdr:rowOff>36501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7945438" y="51276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278</xdr:row>
      <xdr:rowOff>85725</xdr:rowOff>
    </xdr:from>
    <xdr:to>
      <xdr:col>12</xdr:col>
      <xdr:colOff>333375</xdr:colOff>
      <xdr:row>279</xdr:row>
      <xdr:rowOff>9525</xdr:rowOff>
    </xdr:to>
    <xdr:sp macro="" textlink="">
      <xdr:nvSpPr>
        <xdr:cNvPr id="219" name="Rectangle 2"/>
        <xdr:cNvSpPr>
          <a:spLocks noChangeArrowheads="1"/>
        </xdr:cNvSpPr>
      </xdr:nvSpPr>
      <xdr:spPr bwMode="auto">
        <a:xfrm>
          <a:off x="7945438" y="48694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260</xdr:row>
      <xdr:rowOff>0</xdr:rowOff>
    </xdr:from>
    <xdr:to>
      <xdr:col>11</xdr:col>
      <xdr:colOff>365379</xdr:colOff>
      <xdr:row>260</xdr:row>
      <xdr:rowOff>36501</xdr:rowOff>
    </xdr:to>
    <xdr:sp macro="" textlink="">
      <xdr:nvSpPr>
        <xdr:cNvPr id="220" name="Rectangle 2"/>
        <xdr:cNvSpPr>
          <a:spLocks noChangeArrowheads="1"/>
        </xdr:cNvSpPr>
      </xdr:nvSpPr>
      <xdr:spPr bwMode="auto">
        <a:xfrm>
          <a:off x="7945438" y="49561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260</xdr:row>
      <xdr:rowOff>0</xdr:rowOff>
    </xdr:from>
    <xdr:to>
      <xdr:col>11</xdr:col>
      <xdr:colOff>365379</xdr:colOff>
      <xdr:row>260</xdr:row>
      <xdr:rowOff>36501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7945438" y="49561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260</xdr:row>
      <xdr:rowOff>0</xdr:rowOff>
    </xdr:from>
    <xdr:to>
      <xdr:col>11</xdr:col>
      <xdr:colOff>365379</xdr:colOff>
      <xdr:row>260</xdr:row>
      <xdr:rowOff>36501</xdr:rowOff>
    </xdr:to>
    <xdr:sp macro="" textlink="">
      <xdr:nvSpPr>
        <xdr:cNvPr id="222" name="Rectangle 2"/>
        <xdr:cNvSpPr>
          <a:spLocks noChangeArrowheads="1"/>
        </xdr:cNvSpPr>
      </xdr:nvSpPr>
      <xdr:spPr bwMode="auto">
        <a:xfrm>
          <a:off x="7945438" y="49561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260</xdr:row>
      <xdr:rowOff>0</xdr:rowOff>
    </xdr:from>
    <xdr:to>
      <xdr:col>11</xdr:col>
      <xdr:colOff>365379</xdr:colOff>
      <xdr:row>260</xdr:row>
      <xdr:rowOff>36501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7945438" y="495617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277</xdr:row>
      <xdr:rowOff>85725</xdr:rowOff>
    </xdr:from>
    <xdr:to>
      <xdr:col>11</xdr:col>
      <xdr:colOff>333375</xdr:colOff>
      <xdr:row>278</xdr:row>
      <xdr:rowOff>9525</xdr:rowOff>
    </xdr:to>
    <xdr:sp macro="" textlink="">
      <xdr:nvSpPr>
        <xdr:cNvPr id="224" name="Rectangle 2"/>
        <xdr:cNvSpPr>
          <a:spLocks noChangeArrowheads="1"/>
        </xdr:cNvSpPr>
      </xdr:nvSpPr>
      <xdr:spPr bwMode="auto">
        <a:xfrm>
          <a:off x="7945438" y="50599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277</xdr:row>
      <xdr:rowOff>85725</xdr:rowOff>
    </xdr:from>
    <xdr:to>
      <xdr:col>11</xdr:col>
      <xdr:colOff>333375</xdr:colOff>
      <xdr:row>278</xdr:row>
      <xdr:rowOff>9525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7945438" y="50599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142875</xdr:colOff>
      <xdr:row>277</xdr:row>
      <xdr:rowOff>85725</xdr:rowOff>
    </xdr:from>
    <xdr:to>
      <xdr:col>11</xdr:col>
      <xdr:colOff>333375</xdr:colOff>
      <xdr:row>278</xdr:row>
      <xdr:rowOff>9525</xdr:rowOff>
    </xdr:to>
    <xdr:sp macro="" textlink="">
      <xdr:nvSpPr>
        <xdr:cNvPr id="226" name="Rectangle 2"/>
        <xdr:cNvSpPr>
          <a:spLocks noChangeArrowheads="1"/>
        </xdr:cNvSpPr>
      </xdr:nvSpPr>
      <xdr:spPr bwMode="auto">
        <a:xfrm>
          <a:off x="7945438" y="505999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281</xdr:row>
      <xdr:rowOff>0</xdr:rowOff>
    </xdr:from>
    <xdr:to>
      <xdr:col>12</xdr:col>
      <xdr:colOff>365379</xdr:colOff>
      <xdr:row>281</xdr:row>
      <xdr:rowOff>36501</xdr:rowOff>
    </xdr:to>
    <xdr:sp macro="" textlink="">
      <xdr:nvSpPr>
        <xdr:cNvPr id="227" name="Rectangle 2"/>
        <xdr:cNvSpPr>
          <a:spLocks noChangeArrowheads="1"/>
        </xdr:cNvSpPr>
      </xdr:nvSpPr>
      <xdr:spPr bwMode="auto">
        <a:xfrm>
          <a:off x="7945438" y="51276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281</xdr:row>
      <xdr:rowOff>0</xdr:rowOff>
    </xdr:from>
    <xdr:to>
      <xdr:col>12</xdr:col>
      <xdr:colOff>365379</xdr:colOff>
      <xdr:row>281</xdr:row>
      <xdr:rowOff>36501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7945438" y="51276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281</xdr:row>
      <xdr:rowOff>0</xdr:rowOff>
    </xdr:from>
    <xdr:to>
      <xdr:col>12</xdr:col>
      <xdr:colOff>365379</xdr:colOff>
      <xdr:row>281</xdr:row>
      <xdr:rowOff>36501</xdr:rowOff>
    </xdr:to>
    <xdr:sp macro="" textlink="">
      <xdr:nvSpPr>
        <xdr:cNvPr id="229" name="Rectangle 2"/>
        <xdr:cNvSpPr>
          <a:spLocks noChangeArrowheads="1"/>
        </xdr:cNvSpPr>
      </xdr:nvSpPr>
      <xdr:spPr bwMode="auto">
        <a:xfrm>
          <a:off x="7945438" y="51276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281</xdr:row>
      <xdr:rowOff>0</xdr:rowOff>
    </xdr:from>
    <xdr:to>
      <xdr:col>12</xdr:col>
      <xdr:colOff>365379</xdr:colOff>
      <xdr:row>281</xdr:row>
      <xdr:rowOff>36501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7945438" y="51276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291</xdr:row>
      <xdr:rowOff>0</xdr:rowOff>
    </xdr:from>
    <xdr:to>
      <xdr:col>12</xdr:col>
      <xdr:colOff>365379</xdr:colOff>
      <xdr:row>291</xdr:row>
      <xdr:rowOff>36501</xdr:rowOff>
    </xdr:to>
    <xdr:sp macro="" textlink="">
      <xdr:nvSpPr>
        <xdr:cNvPr id="231" name="Rectangle 2"/>
        <xdr:cNvSpPr>
          <a:spLocks noChangeArrowheads="1"/>
        </xdr:cNvSpPr>
      </xdr:nvSpPr>
      <xdr:spPr bwMode="auto">
        <a:xfrm>
          <a:off x="7945438" y="53181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291</xdr:row>
      <xdr:rowOff>0</xdr:rowOff>
    </xdr:from>
    <xdr:to>
      <xdr:col>12</xdr:col>
      <xdr:colOff>365379</xdr:colOff>
      <xdr:row>291</xdr:row>
      <xdr:rowOff>36501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7945438" y="53181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291</xdr:row>
      <xdr:rowOff>0</xdr:rowOff>
    </xdr:from>
    <xdr:to>
      <xdr:col>12</xdr:col>
      <xdr:colOff>365379</xdr:colOff>
      <xdr:row>291</xdr:row>
      <xdr:rowOff>36501</xdr:rowOff>
    </xdr:to>
    <xdr:sp macro="" textlink="">
      <xdr:nvSpPr>
        <xdr:cNvPr id="233" name="Rectangle 2"/>
        <xdr:cNvSpPr>
          <a:spLocks noChangeArrowheads="1"/>
        </xdr:cNvSpPr>
      </xdr:nvSpPr>
      <xdr:spPr bwMode="auto">
        <a:xfrm>
          <a:off x="7945438" y="53181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291</xdr:row>
      <xdr:rowOff>0</xdr:rowOff>
    </xdr:from>
    <xdr:to>
      <xdr:col>12</xdr:col>
      <xdr:colOff>365379</xdr:colOff>
      <xdr:row>291</xdr:row>
      <xdr:rowOff>36501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7945438" y="53181250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290</xdr:row>
      <xdr:rowOff>85725</xdr:rowOff>
    </xdr:from>
    <xdr:to>
      <xdr:col>12</xdr:col>
      <xdr:colOff>333375</xdr:colOff>
      <xdr:row>290</xdr:row>
      <xdr:rowOff>171450</xdr:rowOff>
    </xdr:to>
    <xdr:sp macro="" textlink="">
      <xdr:nvSpPr>
        <xdr:cNvPr id="235" name="Rectangle 2"/>
        <xdr:cNvSpPr>
          <a:spLocks noChangeArrowheads="1"/>
        </xdr:cNvSpPr>
      </xdr:nvSpPr>
      <xdr:spPr bwMode="auto">
        <a:xfrm>
          <a:off x="7945438" y="53076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290</xdr:row>
      <xdr:rowOff>85725</xdr:rowOff>
    </xdr:from>
    <xdr:to>
      <xdr:col>12</xdr:col>
      <xdr:colOff>333375</xdr:colOff>
      <xdr:row>290</xdr:row>
      <xdr:rowOff>171450</xdr:rowOff>
    </xdr:to>
    <xdr:sp macro="" textlink="">
      <xdr:nvSpPr>
        <xdr:cNvPr id="236" name="Rectangle 2"/>
        <xdr:cNvSpPr>
          <a:spLocks noChangeArrowheads="1"/>
        </xdr:cNvSpPr>
      </xdr:nvSpPr>
      <xdr:spPr bwMode="auto">
        <a:xfrm>
          <a:off x="7945438" y="53076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292</xdr:row>
      <xdr:rowOff>85725</xdr:rowOff>
    </xdr:from>
    <xdr:to>
      <xdr:col>12</xdr:col>
      <xdr:colOff>333375</xdr:colOff>
      <xdr:row>292</xdr:row>
      <xdr:rowOff>171450</xdr:rowOff>
    </xdr:to>
    <xdr:sp macro="" textlink="">
      <xdr:nvSpPr>
        <xdr:cNvPr id="237" name="Rectangle 2"/>
        <xdr:cNvSpPr>
          <a:spLocks noChangeArrowheads="1"/>
        </xdr:cNvSpPr>
      </xdr:nvSpPr>
      <xdr:spPr bwMode="auto">
        <a:xfrm>
          <a:off x="7945438" y="53457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292</xdr:row>
      <xdr:rowOff>85725</xdr:rowOff>
    </xdr:from>
    <xdr:to>
      <xdr:col>12</xdr:col>
      <xdr:colOff>333375</xdr:colOff>
      <xdr:row>292</xdr:row>
      <xdr:rowOff>171450</xdr:rowOff>
    </xdr:to>
    <xdr:sp macro="" textlink="">
      <xdr:nvSpPr>
        <xdr:cNvPr id="238" name="Rectangle 2"/>
        <xdr:cNvSpPr>
          <a:spLocks noChangeArrowheads="1"/>
        </xdr:cNvSpPr>
      </xdr:nvSpPr>
      <xdr:spPr bwMode="auto">
        <a:xfrm>
          <a:off x="7945438" y="53457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292</xdr:row>
      <xdr:rowOff>85725</xdr:rowOff>
    </xdr:from>
    <xdr:to>
      <xdr:col>12</xdr:col>
      <xdr:colOff>333375</xdr:colOff>
      <xdr:row>293</xdr:row>
      <xdr:rowOff>9525</xdr:rowOff>
    </xdr:to>
    <xdr:sp macro="" textlink="">
      <xdr:nvSpPr>
        <xdr:cNvPr id="239" name="Rectangle 2"/>
        <xdr:cNvSpPr>
          <a:spLocks noChangeArrowheads="1"/>
        </xdr:cNvSpPr>
      </xdr:nvSpPr>
      <xdr:spPr bwMode="auto">
        <a:xfrm>
          <a:off x="7945438" y="53457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292</xdr:row>
      <xdr:rowOff>85725</xdr:rowOff>
    </xdr:from>
    <xdr:to>
      <xdr:col>12</xdr:col>
      <xdr:colOff>333375</xdr:colOff>
      <xdr:row>293</xdr:row>
      <xdr:rowOff>9525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7945438" y="53457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306</xdr:row>
      <xdr:rowOff>0</xdr:rowOff>
    </xdr:from>
    <xdr:to>
      <xdr:col>12</xdr:col>
      <xdr:colOff>365379</xdr:colOff>
      <xdr:row>306</xdr:row>
      <xdr:rowOff>36501</xdr:rowOff>
    </xdr:to>
    <xdr:sp macro="" textlink="">
      <xdr:nvSpPr>
        <xdr:cNvPr id="241" name="Rectangle 2"/>
        <xdr:cNvSpPr>
          <a:spLocks noChangeArrowheads="1"/>
        </xdr:cNvSpPr>
      </xdr:nvSpPr>
      <xdr:spPr bwMode="auto">
        <a:xfrm>
          <a:off x="7945438" y="560863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306</xdr:row>
      <xdr:rowOff>0</xdr:rowOff>
    </xdr:from>
    <xdr:to>
      <xdr:col>12</xdr:col>
      <xdr:colOff>365379</xdr:colOff>
      <xdr:row>306</xdr:row>
      <xdr:rowOff>36501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7945438" y="560863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306</xdr:row>
      <xdr:rowOff>0</xdr:rowOff>
    </xdr:from>
    <xdr:to>
      <xdr:col>12</xdr:col>
      <xdr:colOff>365379</xdr:colOff>
      <xdr:row>306</xdr:row>
      <xdr:rowOff>36501</xdr:rowOff>
    </xdr:to>
    <xdr:sp macro="" textlink="">
      <xdr:nvSpPr>
        <xdr:cNvPr id="243" name="Rectangle 2"/>
        <xdr:cNvSpPr>
          <a:spLocks noChangeArrowheads="1"/>
        </xdr:cNvSpPr>
      </xdr:nvSpPr>
      <xdr:spPr bwMode="auto">
        <a:xfrm>
          <a:off x="7945438" y="560863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306</xdr:row>
      <xdr:rowOff>0</xdr:rowOff>
    </xdr:from>
    <xdr:to>
      <xdr:col>12</xdr:col>
      <xdr:colOff>365379</xdr:colOff>
      <xdr:row>306</xdr:row>
      <xdr:rowOff>36501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7945438" y="560863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292</xdr:row>
      <xdr:rowOff>85725</xdr:rowOff>
    </xdr:from>
    <xdr:to>
      <xdr:col>12</xdr:col>
      <xdr:colOff>333375</xdr:colOff>
      <xdr:row>293</xdr:row>
      <xdr:rowOff>9525</xdr:rowOff>
    </xdr:to>
    <xdr:sp macro="" textlink="">
      <xdr:nvSpPr>
        <xdr:cNvPr id="245" name="Rectangle 2"/>
        <xdr:cNvSpPr>
          <a:spLocks noChangeArrowheads="1"/>
        </xdr:cNvSpPr>
      </xdr:nvSpPr>
      <xdr:spPr bwMode="auto">
        <a:xfrm>
          <a:off x="7945438" y="53457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320</xdr:row>
      <xdr:rowOff>0</xdr:rowOff>
    </xdr:from>
    <xdr:to>
      <xdr:col>12</xdr:col>
      <xdr:colOff>365379</xdr:colOff>
      <xdr:row>320</xdr:row>
      <xdr:rowOff>36501</xdr:rowOff>
    </xdr:to>
    <xdr:sp macro="" textlink="">
      <xdr:nvSpPr>
        <xdr:cNvPr id="246" name="Rectangle 2"/>
        <xdr:cNvSpPr>
          <a:spLocks noChangeArrowheads="1"/>
        </xdr:cNvSpPr>
      </xdr:nvSpPr>
      <xdr:spPr bwMode="auto">
        <a:xfrm>
          <a:off x="7945438" y="560863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320</xdr:row>
      <xdr:rowOff>0</xdr:rowOff>
    </xdr:from>
    <xdr:to>
      <xdr:col>12</xdr:col>
      <xdr:colOff>365379</xdr:colOff>
      <xdr:row>320</xdr:row>
      <xdr:rowOff>36501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7945438" y="560863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320</xdr:row>
      <xdr:rowOff>0</xdr:rowOff>
    </xdr:from>
    <xdr:to>
      <xdr:col>12</xdr:col>
      <xdr:colOff>365379</xdr:colOff>
      <xdr:row>320</xdr:row>
      <xdr:rowOff>36501</xdr:rowOff>
    </xdr:to>
    <xdr:sp macro="" textlink="">
      <xdr:nvSpPr>
        <xdr:cNvPr id="248" name="Rectangle 2"/>
        <xdr:cNvSpPr>
          <a:spLocks noChangeArrowheads="1"/>
        </xdr:cNvSpPr>
      </xdr:nvSpPr>
      <xdr:spPr bwMode="auto">
        <a:xfrm>
          <a:off x="7945438" y="560863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320</xdr:row>
      <xdr:rowOff>0</xdr:rowOff>
    </xdr:from>
    <xdr:to>
      <xdr:col>12</xdr:col>
      <xdr:colOff>365379</xdr:colOff>
      <xdr:row>320</xdr:row>
      <xdr:rowOff>36501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7945438" y="560863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319</xdr:row>
      <xdr:rowOff>0</xdr:rowOff>
    </xdr:from>
    <xdr:to>
      <xdr:col>12</xdr:col>
      <xdr:colOff>365379</xdr:colOff>
      <xdr:row>319</xdr:row>
      <xdr:rowOff>36501</xdr:rowOff>
    </xdr:to>
    <xdr:sp macro="" textlink="">
      <xdr:nvSpPr>
        <xdr:cNvPr id="250" name="Rectangle 2"/>
        <xdr:cNvSpPr>
          <a:spLocks noChangeArrowheads="1"/>
        </xdr:cNvSpPr>
      </xdr:nvSpPr>
      <xdr:spPr bwMode="auto">
        <a:xfrm>
          <a:off x="7945438" y="558958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319</xdr:row>
      <xdr:rowOff>0</xdr:rowOff>
    </xdr:from>
    <xdr:to>
      <xdr:col>12</xdr:col>
      <xdr:colOff>365379</xdr:colOff>
      <xdr:row>319</xdr:row>
      <xdr:rowOff>36501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7945438" y="558958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319</xdr:row>
      <xdr:rowOff>0</xdr:rowOff>
    </xdr:from>
    <xdr:to>
      <xdr:col>12</xdr:col>
      <xdr:colOff>365379</xdr:colOff>
      <xdr:row>319</xdr:row>
      <xdr:rowOff>36501</xdr:rowOff>
    </xdr:to>
    <xdr:sp macro="" textlink="">
      <xdr:nvSpPr>
        <xdr:cNvPr id="252" name="Rectangle 2"/>
        <xdr:cNvSpPr>
          <a:spLocks noChangeArrowheads="1"/>
        </xdr:cNvSpPr>
      </xdr:nvSpPr>
      <xdr:spPr bwMode="auto">
        <a:xfrm>
          <a:off x="7945438" y="558958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319</xdr:row>
      <xdr:rowOff>0</xdr:rowOff>
    </xdr:from>
    <xdr:to>
      <xdr:col>12</xdr:col>
      <xdr:colOff>365379</xdr:colOff>
      <xdr:row>319</xdr:row>
      <xdr:rowOff>36501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7945438" y="558958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318</xdr:row>
      <xdr:rowOff>85725</xdr:rowOff>
    </xdr:from>
    <xdr:to>
      <xdr:col>12</xdr:col>
      <xdr:colOff>333375</xdr:colOff>
      <xdr:row>318</xdr:row>
      <xdr:rowOff>171450</xdr:rowOff>
    </xdr:to>
    <xdr:sp macro="" textlink="">
      <xdr:nvSpPr>
        <xdr:cNvPr id="254" name="Rectangle 2"/>
        <xdr:cNvSpPr>
          <a:spLocks noChangeArrowheads="1"/>
        </xdr:cNvSpPr>
      </xdr:nvSpPr>
      <xdr:spPr bwMode="auto">
        <a:xfrm>
          <a:off x="7945438" y="5579110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318</xdr:row>
      <xdr:rowOff>85725</xdr:rowOff>
    </xdr:from>
    <xdr:to>
      <xdr:col>12</xdr:col>
      <xdr:colOff>333375</xdr:colOff>
      <xdr:row>318</xdr:row>
      <xdr:rowOff>171450</xdr:rowOff>
    </xdr:to>
    <xdr:sp macro="" textlink="">
      <xdr:nvSpPr>
        <xdr:cNvPr id="255" name="Rectangle 2"/>
        <xdr:cNvSpPr>
          <a:spLocks noChangeArrowheads="1"/>
        </xdr:cNvSpPr>
      </xdr:nvSpPr>
      <xdr:spPr bwMode="auto">
        <a:xfrm>
          <a:off x="7945438" y="5579110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320</xdr:row>
      <xdr:rowOff>85725</xdr:rowOff>
    </xdr:from>
    <xdr:to>
      <xdr:col>12</xdr:col>
      <xdr:colOff>333375</xdr:colOff>
      <xdr:row>320</xdr:row>
      <xdr:rowOff>171450</xdr:rowOff>
    </xdr:to>
    <xdr:sp macro="" textlink="">
      <xdr:nvSpPr>
        <xdr:cNvPr id="256" name="Rectangle 2"/>
        <xdr:cNvSpPr>
          <a:spLocks noChangeArrowheads="1"/>
        </xdr:cNvSpPr>
      </xdr:nvSpPr>
      <xdr:spPr bwMode="auto">
        <a:xfrm>
          <a:off x="7945438" y="5617210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320</xdr:row>
      <xdr:rowOff>85725</xdr:rowOff>
    </xdr:from>
    <xdr:to>
      <xdr:col>12</xdr:col>
      <xdr:colOff>333375</xdr:colOff>
      <xdr:row>320</xdr:row>
      <xdr:rowOff>171450</xdr:rowOff>
    </xdr:to>
    <xdr:sp macro="" textlink="">
      <xdr:nvSpPr>
        <xdr:cNvPr id="257" name="Rectangle 2"/>
        <xdr:cNvSpPr>
          <a:spLocks noChangeArrowheads="1"/>
        </xdr:cNvSpPr>
      </xdr:nvSpPr>
      <xdr:spPr bwMode="auto">
        <a:xfrm>
          <a:off x="7945438" y="5617210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320</xdr:row>
      <xdr:rowOff>85725</xdr:rowOff>
    </xdr:from>
    <xdr:to>
      <xdr:col>12</xdr:col>
      <xdr:colOff>333375</xdr:colOff>
      <xdr:row>321</xdr:row>
      <xdr:rowOff>9525</xdr:rowOff>
    </xdr:to>
    <xdr:sp macro="" textlink="">
      <xdr:nvSpPr>
        <xdr:cNvPr id="258" name="Rectangle 2"/>
        <xdr:cNvSpPr>
          <a:spLocks noChangeArrowheads="1"/>
        </xdr:cNvSpPr>
      </xdr:nvSpPr>
      <xdr:spPr bwMode="auto">
        <a:xfrm>
          <a:off x="7945438" y="5617210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320</xdr:row>
      <xdr:rowOff>85725</xdr:rowOff>
    </xdr:from>
    <xdr:to>
      <xdr:col>12</xdr:col>
      <xdr:colOff>333375</xdr:colOff>
      <xdr:row>321</xdr:row>
      <xdr:rowOff>9525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7945438" y="5617210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334</xdr:row>
      <xdr:rowOff>0</xdr:rowOff>
    </xdr:from>
    <xdr:to>
      <xdr:col>12</xdr:col>
      <xdr:colOff>365379</xdr:colOff>
      <xdr:row>334</xdr:row>
      <xdr:rowOff>36501</xdr:rowOff>
    </xdr:to>
    <xdr:sp macro="" textlink="">
      <xdr:nvSpPr>
        <xdr:cNvPr id="260" name="Rectangle 2"/>
        <xdr:cNvSpPr>
          <a:spLocks noChangeArrowheads="1"/>
        </xdr:cNvSpPr>
      </xdr:nvSpPr>
      <xdr:spPr bwMode="auto">
        <a:xfrm>
          <a:off x="7945438" y="587533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334</xdr:row>
      <xdr:rowOff>0</xdr:rowOff>
    </xdr:from>
    <xdr:to>
      <xdr:col>12</xdr:col>
      <xdr:colOff>365379</xdr:colOff>
      <xdr:row>334</xdr:row>
      <xdr:rowOff>36501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7945438" y="587533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334</xdr:row>
      <xdr:rowOff>0</xdr:rowOff>
    </xdr:from>
    <xdr:to>
      <xdr:col>12</xdr:col>
      <xdr:colOff>365379</xdr:colOff>
      <xdr:row>334</xdr:row>
      <xdr:rowOff>36501</xdr:rowOff>
    </xdr:to>
    <xdr:sp macro="" textlink="">
      <xdr:nvSpPr>
        <xdr:cNvPr id="262" name="Rectangle 2"/>
        <xdr:cNvSpPr>
          <a:spLocks noChangeArrowheads="1"/>
        </xdr:cNvSpPr>
      </xdr:nvSpPr>
      <xdr:spPr bwMode="auto">
        <a:xfrm>
          <a:off x="7945438" y="587533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334</xdr:row>
      <xdr:rowOff>0</xdr:rowOff>
    </xdr:from>
    <xdr:to>
      <xdr:col>12</xdr:col>
      <xdr:colOff>365379</xdr:colOff>
      <xdr:row>334</xdr:row>
      <xdr:rowOff>36501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7945438" y="587533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320</xdr:row>
      <xdr:rowOff>85725</xdr:rowOff>
    </xdr:from>
    <xdr:to>
      <xdr:col>12</xdr:col>
      <xdr:colOff>333375</xdr:colOff>
      <xdr:row>321</xdr:row>
      <xdr:rowOff>9525</xdr:rowOff>
    </xdr:to>
    <xdr:sp macro="" textlink="">
      <xdr:nvSpPr>
        <xdr:cNvPr id="264" name="Rectangle 2"/>
        <xdr:cNvSpPr>
          <a:spLocks noChangeArrowheads="1"/>
        </xdr:cNvSpPr>
      </xdr:nvSpPr>
      <xdr:spPr bwMode="auto">
        <a:xfrm>
          <a:off x="7945438" y="5617210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354</xdr:row>
      <xdr:rowOff>0</xdr:rowOff>
    </xdr:from>
    <xdr:to>
      <xdr:col>12</xdr:col>
      <xdr:colOff>365379</xdr:colOff>
      <xdr:row>354</xdr:row>
      <xdr:rowOff>36501</xdr:rowOff>
    </xdr:to>
    <xdr:sp macro="" textlink="">
      <xdr:nvSpPr>
        <xdr:cNvPr id="265" name="Rectangle 2"/>
        <xdr:cNvSpPr>
          <a:spLocks noChangeArrowheads="1"/>
        </xdr:cNvSpPr>
      </xdr:nvSpPr>
      <xdr:spPr bwMode="auto">
        <a:xfrm>
          <a:off x="7945438" y="640873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354</xdr:row>
      <xdr:rowOff>0</xdr:rowOff>
    </xdr:from>
    <xdr:to>
      <xdr:col>12</xdr:col>
      <xdr:colOff>365379</xdr:colOff>
      <xdr:row>354</xdr:row>
      <xdr:rowOff>36501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7945438" y="640873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354</xdr:row>
      <xdr:rowOff>0</xdr:rowOff>
    </xdr:from>
    <xdr:to>
      <xdr:col>12</xdr:col>
      <xdr:colOff>365379</xdr:colOff>
      <xdr:row>354</xdr:row>
      <xdr:rowOff>36501</xdr:rowOff>
    </xdr:to>
    <xdr:sp macro="" textlink="">
      <xdr:nvSpPr>
        <xdr:cNvPr id="267" name="Rectangle 2"/>
        <xdr:cNvSpPr>
          <a:spLocks noChangeArrowheads="1"/>
        </xdr:cNvSpPr>
      </xdr:nvSpPr>
      <xdr:spPr bwMode="auto">
        <a:xfrm>
          <a:off x="7945438" y="640873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354</xdr:row>
      <xdr:rowOff>0</xdr:rowOff>
    </xdr:from>
    <xdr:to>
      <xdr:col>12</xdr:col>
      <xdr:colOff>365379</xdr:colOff>
      <xdr:row>354</xdr:row>
      <xdr:rowOff>36501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7945438" y="640873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90</xdr:row>
      <xdr:rowOff>85725</xdr:rowOff>
    </xdr:from>
    <xdr:to>
      <xdr:col>10</xdr:col>
      <xdr:colOff>333375</xdr:colOff>
      <xdr:row>91</xdr:row>
      <xdr:rowOff>9525</xdr:rowOff>
    </xdr:to>
    <xdr:sp macro="" textlink="">
      <xdr:nvSpPr>
        <xdr:cNvPr id="269" name="Rectangle 2"/>
        <xdr:cNvSpPr>
          <a:spLocks noChangeArrowheads="1"/>
        </xdr:cNvSpPr>
      </xdr:nvSpPr>
      <xdr:spPr bwMode="auto">
        <a:xfrm>
          <a:off x="6413500" y="17643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90</xdr:row>
      <xdr:rowOff>85725</xdr:rowOff>
    </xdr:from>
    <xdr:to>
      <xdr:col>10</xdr:col>
      <xdr:colOff>333375</xdr:colOff>
      <xdr:row>91</xdr:row>
      <xdr:rowOff>9525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6413500" y="17643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90</xdr:row>
      <xdr:rowOff>85725</xdr:rowOff>
    </xdr:from>
    <xdr:to>
      <xdr:col>10</xdr:col>
      <xdr:colOff>333375</xdr:colOff>
      <xdr:row>90</xdr:row>
      <xdr:rowOff>171450</xdr:rowOff>
    </xdr:to>
    <xdr:sp macro="" textlink="">
      <xdr:nvSpPr>
        <xdr:cNvPr id="271" name="Rectangle 2"/>
        <xdr:cNvSpPr>
          <a:spLocks noChangeArrowheads="1"/>
        </xdr:cNvSpPr>
      </xdr:nvSpPr>
      <xdr:spPr bwMode="auto">
        <a:xfrm>
          <a:off x="6413500" y="17643475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90</xdr:row>
      <xdr:rowOff>85725</xdr:rowOff>
    </xdr:from>
    <xdr:to>
      <xdr:col>10</xdr:col>
      <xdr:colOff>333375</xdr:colOff>
      <xdr:row>91</xdr:row>
      <xdr:rowOff>9525</xdr:rowOff>
    </xdr:to>
    <xdr:sp macro="" textlink="">
      <xdr:nvSpPr>
        <xdr:cNvPr id="272" name="Rectangle 2"/>
        <xdr:cNvSpPr>
          <a:spLocks noChangeArrowheads="1"/>
        </xdr:cNvSpPr>
      </xdr:nvSpPr>
      <xdr:spPr bwMode="auto">
        <a:xfrm>
          <a:off x="6413500" y="17643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90</xdr:row>
      <xdr:rowOff>85725</xdr:rowOff>
    </xdr:from>
    <xdr:to>
      <xdr:col>10</xdr:col>
      <xdr:colOff>333375</xdr:colOff>
      <xdr:row>91</xdr:row>
      <xdr:rowOff>9525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6413500" y="17643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90</xdr:row>
      <xdr:rowOff>85725</xdr:rowOff>
    </xdr:from>
    <xdr:to>
      <xdr:col>10</xdr:col>
      <xdr:colOff>333375</xdr:colOff>
      <xdr:row>91</xdr:row>
      <xdr:rowOff>9525</xdr:rowOff>
    </xdr:to>
    <xdr:sp macro="" textlink="">
      <xdr:nvSpPr>
        <xdr:cNvPr id="274" name="Rectangle 2"/>
        <xdr:cNvSpPr>
          <a:spLocks noChangeArrowheads="1"/>
        </xdr:cNvSpPr>
      </xdr:nvSpPr>
      <xdr:spPr bwMode="auto">
        <a:xfrm>
          <a:off x="6413500" y="17643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90</xdr:row>
      <xdr:rowOff>85725</xdr:rowOff>
    </xdr:from>
    <xdr:to>
      <xdr:col>10</xdr:col>
      <xdr:colOff>333375</xdr:colOff>
      <xdr:row>91</xdr:row>
      <xdr:rowOff>9525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6413500" y="17643475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88</xdr:row>
      <xdr:rowOff>85725</xdr:rowOff>
    </xdr:from>
    <xdr:to>
      <xdr:col>13</xdr:col>
      <xdr:colOff>333375</xdr:colOff>
      <xdr:row>88</xdr:row>
      <xdr:rowOff>171450</xdr:rowOff>
    </xdr:to>
    <xdr:sp macro="" textlink="">
      <xdr:nvSpPr>
        <xdr:cNvPr id="276" name="Rectangle 2"/>
        <xdr:cNvSpPr>
          <a:spLocks noChangeArrowheads="1"/>
        </xdr:cNvSpPr>
      </xdr:nvSpPr>
      <xdr:spPr bwMode="auto">
        <a:xfrm>
          <a:off x="7124700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88</xdr:row>
      <xdr:rowOff>85725</xdr:rowOff>
    </xdr:from>
    <xdr:to>
      <xdr:col>13</xdr:col>
      <xdr:colOff>333375</xdr:colOff>
      <xdr:row>88</xdr:row>
      <xdr:rowOff>171450</xdr:rowOff>
    </xdr:to>
    <xdr:sp macro="" textlink="">
      <xdr:nvSpPr>
        <xdr:cNvPr id="277" name="Rectangle 2"/>
        <xdr:cNvSpPr>
          <a:spLocks noChangeArrowheads="1"/>
        </xdr:cNvSpPr>
      </xdr:nvSpPr>
      <xdr:spPr bwMode="auto">
        <a:xfrm>
          <a:off x="7124700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88</xdr:row>
      <xdr:rowOff>85725</xdr:rowOff>
    </xdr:from>
    <xdr:to>
      <xdr:col>13</xdr:col>
      <xdr:colOff>333375</xdr:colOff>
      <xdr:row>89</xdr:row>
      <xdr:rowOff>9525</xdr:rowOff>
    </xdr:to>
    <xdr:sp macro="" textlink="">
      <xdr:nvSpPr>
        <xdr:cNvPr id="278" name="Rectangle 2"/>
        <xdr:cNvSpPr>
          <a:spLocks noChangeArrowheads="1"/>
        </xdr:cNvSpPr>
      </xdr:nvSpPr>
      <xdr:spPr bwMode="auto">
        <a:xfrm>
          <a:off x="71247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88</xdr:row>
      <xdr:rowOff>85725</xdr:rowOff>
    </xdr:from>
    <xdr:to>
      <xdr:col>13</xdr:col>
      <xdr:colOff>333375</xdr:colOff>
      <xdr:row>89</xdr:row>
      <xdr:rowOff>9525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247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88</xdr:row>
      <xdr:rowOff>85725</xdr:rowOff>
    </xdr:from>
    <xdr:to>
      <xdr:col>13</xdr:col>
      <xdr:colOff>333375</xdr:colOff>
      <xdr:row>89</xdr:row>
      <xdr:rowOff>9525</xdr:rowOff>
    </xdr:to>
    <xdr:sp macro="" textlink="">
      <xdr:nvSpPr>
        <xdr:cNvPr id="280" name="Rectangle 2"/>
        <xdr:cNvSpPr>
          <a:spLocks noChangeArrowheads="1"/>
        </xdr:cNvSpPr>
      </xdr:nvSpPr>
      <xdr:spPr bwMode="auto">
        <a:xfrm>
          <a:off x="71247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86</xdr:row>
      <xdr:rowOff>85725</xdr:rowOff>
    </xdr:from>
    <xdr:to>
      <xdr:col>14</xdr:col>
      <xdr:colOff>333375</xdr:colOff>
      <xdr:row>87</xdr:row>
      <xdr:rowOff>9525</xdr:rowOff>
    </xdr:to>
    <xdr:sp macro="" textlink="">
      <xdr:nvSpPr>
        <xdr:cNvPr id="281" name="Rectangle 2"/>
        <xdr:cNvSpPr>
          <a:spLocks noChangeArrowheads="1"/>
        </xdr:cNvSpPr>
      </xdr:nvSpPr>
      <xdr:spPr bwMode="auto">
        <a:xfrm>
          <a:off x="71247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86</xdr:row>
      <xdr:rowOff>85725</xdr:rowOff>
    </xdr:from>
    <xdr:to>
      <xdr:col>14</xdr:col>
      <xdr:colOff>333375</xdr:colOff>
      <xdr:row>87</xdr:row>
      <xdr:rowOff>9525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247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86</xdr:row>
      <xdr:rowOff>85725</xdr:rowOff>
    </xdr:from>
    <xdr:to>
      <xdr:col>14</xdr:col>
      <xdr:colOff>333375</xdr:colOff>
      <xdr:row>87</xdr:row>
      <xdr:rowOff>9525</xdr:rowOff>
    </xdr:to>
    <xdr:sp macro="" textlink="">
      <xdr:nvSpPr>
        <xdr:cNvPr id="283" name="Rectangle 2"/>
        <xdr:cNvSpPr>
          <a:spLocks noChangeArrowheads="1"/>
        </xdr:cNvSpPr>
      </xdr:nvSpPr>
      <xdr:spPr bwMode="auto">
        <a:xfrm>
          <a:off x="71247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91</xdr:row>
      <xdr:rowOff>9525</xdr:rowOff>
    </xdr:to>
    <xdr:sp macro="" textlink="">
      <xdr:nvSpPr>
        <xdr:cNvPr id="284" name="Rectangle 2"/>
        <xdr:cNvSpPr>
          <a:spLocks noChangeArrowheads="1"/>
        </xdr:cNvSpPr>
      </xdr:nvSpPr>
      <xdr:spPr bwMode="auto">
        <a:xfrm>
          <a:off x="54483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91</xdr:row>
      <xdr:rowOff>9525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54483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90</xdr:row>
      <xdr:rowOff>171450</xdr:rowOff>
    </xdr:to>
    <xdr:sp macro="" textlink="">
      <xdr:nvSpPr>
        <xdr:cNvPr id="286" name="Rectangle 2"/>
        <xdr:cNvSpPr>
          <a:spLocks noChangeArrowheads="1"/>
        </xdr:cNvSpPr>
      </xdr:nvSpPr>
      <xdr:spPr bwMode="auto">
        <a:xfrm>
          <a:off x="5448300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91</xdr:row>
      <xdr:rowOff>9525</xdr:rowOff>
    </xdr:to>
    <xdr:sp macro="" textlink="">
      <xdr:nvSpPr>
        <xdr:cNvPr id="287" name="Rectangle 2"/>
        <xdr:cNvSpPr>
          <a:spLocks noChangeArrowheads="1"/>
        </xdr:cNvSpPr>
      </xdr:nvSpPr>
      <xdr:spPr bwMode="auto">
        <a:xfrm>
          <a:off x="54483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91</xdr:row>
      <xdr:rowOff>9525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54483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91</xdr:row>
      <xdr:rowOff>9525</xdr:rowOff>
    </xdr:to>
    <xdr:sp macro="" textlink="">
      <xdr:nvSpPr>
        <xdr:cNvPr id="289" name="Rectangle 2"/>
        <xdr:cNvSpPr>
          <a:spLocks noChangeArrowheads="1"/>
        </xdr:cNvSpPr>
      </xdr:nvSpPr>
      <xdr:spPr bwMode="auto">
        <a:xfrm>
          <a:off x="54483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91</xdr:row>
      <xdr:rowOff>9525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54483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291" name="Rectangle 2"/>
        <xdr:cNvSpPr>
          <a:spLocks noChangeArrowheads="1"/>
        </xdr:cNvSpPr>
      </xdr:nvSpPr>
      <xdr:spPr bwMode="auto">
        <a:xfrm>
          <a:off x="54483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54483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90</xdr:row>
      <xdr:rowOff>171450</xdr:rowOff>
    </xdr:to>
    <xdr:sp macro="" textlink="">
      <xdr:nvSpPr>
        <xdr:cNvPr id="293" name="Rectangle 2"/>
        <xdr:cNvSpPr>
          <a:spLocks noChangeArrowheads="1"/>
        </xdr:cNvSpPr>
      </xdr:nvSpPr>
      <xdr:spPr bwMode="auto">
        <a:xfrm>
          <a:off x="5448300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294" name="Rectangle 2"/>
        <xdr:cNvSpPr>
          <a:spLocks noChangeArrowheads="1"/>
        </xdr:cNvSpPr>
      </xdr:nvSpPr>
      <xdr:spPr bwMode="auto">
        <a:xfrm>
          <a:off x="54483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54483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296" name="Rectangle 2"/>
        <xdr:cNvSpPr>
          <a:spLocks noChangeArrowheads="1"/>
        </xdr:cNvSpPr>
      </xdr:nvSpPr>
      <xdr:spPr bwMode="auto">
        <a:xfrm>
          <a:off x="54483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5448300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89</xdr:row>
      <xdr:rowOff>85725</xdr:rowOff>
    </xdr:from>
    <xdr:to>
      <xdr:col>13</xdr:col>
      <xdr:colOff>333375</xdr:colOff>
      <xdr:row>90</xdr:row>
      <xdr:rowOff>9525</xdr:rowOff>
    </xdr:to>
    <xdr:sp macro="" textlink="">
      <xdr:nvSpPr>
        <xdr:cNvPr id="298" name="Rectangle 2"/>
        <xdr:cNvSpPr>
          <a:spLocks noChangeArrowheads="1"/>
        </xdr:cNvSpPr>
      </xdr:nvSpPr>
      <xdr:spPr bwMode="auto">
        <a:xfrm>
          <a:off x="12925425" y="17316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89</xdr:row>
      <xdr:rowOff>85725</xdr:rowOff>
    </xdr:from>
    <xdr:to>
      <xdr:col>13</xdr:col>
      <xdr:colOff>333375</xdr:colOff>
      <xdr:row>90</xdr:row>
      <xdr:rowOff>9525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12925425" y="17316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89</xdr:row>
      <xdr:rowOff>85725</xdr:rowOff>
    </xdr:from>
    <xdr:to>
      <xdr:col>13</xdr:col>
      <xdr:colOff>333375</xdr:colOff>
      <xdr:row>90</xdr:row>
      <xdr:rowOff>9525</xdr:rowOff>
    </xdr:to>
    <xdr:sp macro="" textlink="">
      <xdr:nvSpPr>
        <xdr:cNvPr id="300" name="Rectangle 2"/>
        <xdr:cNvSpPr>
          <a:spLocks noChangeArrowheads="1"/>
        </xdr:cNvSpPr>
      </xdr:nvSpPr>
      <xdr:spPr bwMode="auto">
        <a:xfrm>
          <a:off x="12925425" y="17316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104</xdr:row>
      <xdr:rowOff>0</xdr:rowOff>
    </xdr:from>
    <xdr:to>
      <xdr:col>13</xdr:col>
      <xdr:colOff>365379</xdr:colOff>
      <xdr:row>104</xdr:row>
      <xdr:rowOff>36501</xdr:rowOff>
    </xdr:to>
    <xdr:sp macro="" textlink="">
      <xdr:nvSpPr>
        <xdr:cNvPr id="301" name="Rectangle 2"/>
        <xdr:cNvSpPr>
          <a:spLocks noChangeArrowheads="1"/>
        </xdr:cNvSpPr>
      </xdr:nvSpPr>
      <xdr:spPr bwMode="auto">
        <a:xfrm>
          <a:off x="5467350" y="2027872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104</xdr:row>
      <xdr:rowOff>0</xdr:rowOff>
    </xdr:from>
    <xdr:to>
      <xdr:col>13</xdr:col>
      <xdr:colOff>365379</xdr:colOff>
      <xdr:row>104</xdr:row>
      <xdr:rowOff>36501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5467350" y="2027872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104</xdr:row>
      <xdr:rowOff>0</xdr:rowOff>
    </xdr:from>
    <xdr:to>
      <xdr:col>13</xdr:col>
      <xdr:colOff>365379</xdr:colOff>
      <xdr:row>104</xdr:row>
      <xdr:rowOff>36501</xdr:rowOff>
    </xdr:to>
    <xdr:sp macro="" textlink="">
      <xdr:nvSpPr>
        <xdr:cNvPr id="303" name="Rectangle 2"/>
        <xdr:cNvSpPr>
          <a:spLocks noChangeArrowheads="1"/>
        </xdr:cNvSpPr>
      </xdr:nvSpPr>
      <xdr:spPr bwMode="auto">
        <a:xfrm>
          <a:off x="5467350" y="2027872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104</xdr:row>
      <xdr:rowOff>0</xdr:rowOff>
    </xdr:from>
    <xdr:to>
      <xdr:col>13</xdr:col>
      <xdr:colOff>365379</xdr:colOff>
      <xdr:row>104</xdr:row>
      <xdr:rowOff>36501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5467350" y="2027872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103</xdr:row>
      <xdr:rowOff>85725</xdr:rowOff>
    </xdr:from>
    <xdr:to>
      <xdr:col>13</xdr:col>
      <xdr:colOff>333375</xdr:colOff>
      <xdr:row>103</xdr:row>
      <xdr:rowOff>171450</xdr:rowOff>
    </xdr:to>
    <xdr:sp macro="" textlink="">
      <xdr:nvSpPr>
        <xdr:cNvPr id="305" name="Rectangle 2"/>
        <xdr:cNvSpPr>
          <a:spLocks noChangeArrowheads="1"/>
        </xdr:cNvSpPr>
      </xdr:nvSpPr>
      <xdr:spPr bwMode="auto">
        <a:xfrm>
          <a:off x="5467350" y="201739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91</xdr:row>
      <xdr:rowOff>9525</xdr:rowOff>
    </xdr:to>
    <xdr:sp macro="" textlink="">
      <xdr:nvSpPr>
        <xdr:cNvPr id="306" name="Rectangle 2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91</xdr:row>
      <xdr:rowOff>9525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90</xdr:row>
      <xdr:rowOff>171450</xdr:rowOff>
    </xdr:to>
    <xdr:sp macro="" textlink="">
      <xdr:nvSpPr>
        <xdr:cNvPr id="308" name="Rectangle 2"/>
        <xdr:cNvSpPr>
          <a:spLocks noChangeArrowheads="1"/>
        </xdr:cNvSpPr>
      </xdr:nvSpPr>
      <xdr:spPr bwMode="auto">
        <a:xfrm>
          <a:off x="6276975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91</xdr:row>
      <xdr:rowOff>9525</xdr:rowOff>
    </xdr:to>
    <xdr:sp macro="" textlink="">
      <xdr:nvSpPr>
        <xdr:cNvPr id="309" name="Rectangle 2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91</xdr:row>
      <xdr:rowOff>9525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91</xdr:row>
      <xdr:rowOff>9525</xdr:rowOff>
    </xdr:to>
    <xdr:sp macro="" textlink="">
      <xdr:nvSpPr>
        <xdr:cNvPr id="311" name="Rectangle 2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90</xdr:row>
      <xdr:rowOff>85725</xdr:rowOff>
    </xdr:from>
    <xdr:to>
      <xdr:col>12</xdr:col>
      <xdr:colOff>333375</xdr:colOff>
      <xdr:row>91</xdr:row>
      <xdr:rowOff>9525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313" name="Rectangle 2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90</xdr:row>
      <xdr:rowOff>171450</xdr:rowOff>
    </xdr:to>
    <xdr:sp macro="" textlink="">
      <xdr:nvSpPr>
        <xdr:cNvPr id="315" name="Rectangle 2"/>
        <xdr:cNvSpPr>
          <a:spLocks noChangeArrowheads="1"/>
        </xdr:cNvSpPr>
      </xdr:nvSpPr>
      <xdr:spPr bwMode="auto">
        <a:xfrm>
          <a:off x="6276975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316" name="Rectangle 2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318" name="Rectangle 2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142875</xdr:colOff>
      <xdr:row>90</xdr:row>
      <xdr:rowOff>85725</xdr:rowOff>
    </xdr:from>
    <xdr:to>
      <xdr:col>13</xdr:col>
      <xdr:colOff>333375</xdr:colOff>
      <xdr:row>91</xdr:row>
      <xdr:rowOff>9525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91</xdr:row>
      <xdr:rowOff>9525</xdr:rowOff>
    </xdr:to>
    <xdr:sp macro="" textlink="">
      <xdr:nvSpPr>
        <xdr:cNvPr id="320" name="Rectangle 2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91</xdr:row>
      <xdr:rowOff>9525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90</xdr:row>
      <xdr:rowOff>171450</xdr:rowOff>
    </xdr:to>
    <xdr:sp macro="" textlink="">
      <xdr:nvSpPr>
        <xdr:cNvPr id="322" name="Rectangle 2"/>
        <xdr:cNvSpPr>
          <a:spLocks noChangeArrowheads="1"/>
        </xdr:cNvSpPr>
      </xdr:nvSpPr>
      <xdr:spPr bwMode="auto">
        <a:xfrm>
          <a:off x="6276975" y="1769745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91</xdr:row>
      <xdr:rowOff>9525</xdr:rowOff>
    </xdr:to>
    <xdr:sp macro="" textlink="">
      <xdr:nvSpPr>
        <xdr:cNvPr id="323" name="Rectangle 2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91</xdr:row>
      <xdr:rowOff>9525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91</xdr:row>
      <xdr:rowOff>9525</xdr:rowOff>
    </xdr:to>
    <xdr:sp macro="" textlink="">
      <xdr:nvSpPr>
        <xdr:cNvPr id="325" name="Rectangle 2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142875</xdr:colOff>
      <xdr:row>90</xdr:row>
      <xdr:rowOff>85725</xdr:rowOff>
    </xdr:from>
    <xdr:to>
      <xdr:col>14</xdr:col>
      <xdr:colOff>333375</xdr:colOff>
      <xdr:row>91</xdr:row>
      <xdr:rowOff>9525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6276975" y="1769745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319</xdr:row>
      <xdr:rowOff>0</xdr:rowOff>
    </xdr:from>
    <xdr:to>
      <xdr:col>12</xdr:col>
      <xdr:colOff>365379</xdr:colOff>
      <xdr:row>319</xdr:row>
      <xdr:rowOff>36501</xdr:rowOff>
    </xdr:to>
    <xdr:sp macro="" textlink="">
      <xdr:nvSpPr>
        <xdr:cNvPr id="327" name="Rectangle 2"/>
        <xdr:cNvSpPr>
          <a:spLocks noChangeArrowheads="1"/>
        </xdr:cNvSpPr>
      </xdr:nvSpPr>
      <xdr:spPr bwMode="auto">
        <a:xfrm>
          <a:off x="6296025" y="614838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319</xdr:row>
      <xdr:rowOff>0</xdr:rowOff>
    </xdr:from>
    <xdr:to>
      <xdr:col>12</xdr:col>
      <xdr:colOff>365379</xdr:colOff>
      <xdr:row>319</xdr:row>
      <xdr:rowOff>36501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6296025" y="614838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319</xdr:row>
      <xdr:rowOff>0</xdr:rowOff>
    </xdr:from>
    <xdr:to>
      <xdr:col>12</xdr:col>
      <xdr:colOff>365379</xdr:colOff>
      <xdr:row>319</xdr:row>
      <xdr:rowOff>36501</xdr:rowOff>
    </xdr:to>
    <xdr:sp macro="" textlink="">
      <xdr:nvSpPr>
        <xdr:cNvPr id="329" name="Rectangle 2"/>
        <xdr:cNvSpPr>
          <a:spLocks noChangeArrowheads="1"/>
        </xdr:cNvSpPr>
      </xdr:nvSpPr>
      <xdr:spPr bwMode="auto">
        <a:xfrm>
          <a:off x="6296025" y="614838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319</xdr:row>
      <xdr:rowOff>0</xdr:rowOff>
    </xdr:from>
    <xdr:to>
      <xdr:col>12</xdr:col>
      <xdr:colOff>365379</xdr:colOff>
      <xdr:row>319</xdr:row>
      <xdr:rowOff>36501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6296025" y="61483875"/>
          <a:ext cx="222504" cy="36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319</xdr:row>
      <xdr:rowOff>85725</xdr:rowOff>
    </xdr:from>
    <xdr:to>
      <xdr:col>12</xdr:col>
      <xdr:colOff>333375</xdr:colOff>
      <xdr:row>319</xdr:row>
      <xdr:rowOff>171450</xdr:rowOff>
    </xdr:to>
    <xdr:sp macro="" textlink="">
      <xdr:nvSpPr>
        <xdr:cNvPr id="331" name="Rectangle 2"/>
        <xdr:cNvSpPr>
          <a:spLocks noChangeArrowheads="1"/>
        </xdr:cNvSpPr>
      </xdr:nvSpPr>
      <xdr:spPr bwMode="auto">
        <a:xfrm>
          <a:off x="6296025" y="6156960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319</xdr:row>
      <xdr:rowOff>85725</xdr:rowOff>
    </xdr:from>
    <xdr:to>
      <xdr:col>12</xdr:col>
      <xdr:colOff>333375</xdr:colOff>
      <xdr:row>319</xdr:row>
      <xdr:rowOff>171450</xdr:rowOff>
    </xdr:to>
    <xdr:sp macro="" textlink="">
      <xdr:nvSpPr>
        <xdr:cNvPr id="332" name="Rectangle 2"/>
        <xdr:cNvSpPr>
          <a:spLocks noChangeArrowheads="1"/>
        </xdr:cNvSpPr>
      </xdr:nvSpPr>
      <xdr:spPr bwMode="auto">
        <a:xfrm>
          <a:off x="6296025" y="61569600"/>
          <a:ext cx="1905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319</xdr:row>
      <xdr:rowOff>85725</xdr:rowOff>
    </xdr:from>
    <xdr:to>
      <xdr:col>12</xdr:col>
      <xdr:colOff>333375</xdr:colOff>
      <xdr:row>320</xdr:row>
      <xdr:rowOff>9525</xdr:rowOff>
    </xdr:to>
    <xdr:sp macro="" textlink="">
      <xdr:nvSpPr>
        <xdr:cNvPr id="333" name="Rectangle 2"/>
        <xdr:cNvSpPr>
          <a:spLocks noChangeArrowheads="1"/>
        </xdr:cNvSpPr>
      </xdr:nvSpPr>
      <xdr:spPr bwMode="auto">
        <a:xfrm>
          <a:off x="6296025" y="6156960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319</xdr:row>
      <xdr:rowOff>85725</xdr:rowOff>
    </xdr:from>
    <xdr:to>
      <xdr:col>12</xdr:col>
      <xdr:colOff>333375</xdr:colOff>
      <xdr:row>320</xdr:row>
      <xdr:rowOff>9525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6296025" y="6156960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142875</xdr:colOff>
      <xdr:row>319</xdr:row>
      <xdr:rowOff>85725</xdr:rowOff>
    </xdr:from>
    <xdr:to>
      <xdr:col>12</xdr:col>
      <xdr:colOff>333375</xdr:colOff>
      <xdr:row>320</xdr:row>
      <xdr:rowOff>9525</xdr:rowOff>
    </xdr:to>
    <xdr:sp macro="" textlink="">
      <xdr:nvSpPr>
        <xdr:cNvPr id="335" name="Rectangle 2"/>
        <xdr:cNvSpPr>
          <a:spLocks noChangeArrowheads="1"/>
        </xdr:cNvSpPr>
      </xdr:nvSpPr>
      <xdr:spPr bwMode="auto">
        <a:xfrm>
          <a:off x="6296025" y="61569600"/>
          <a:ext cx="1905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59"/>
  <sheetViews>
    <sheetView tabSelected="1" view="pageBreakPreview" zoomScaleNormal="100" zoomScaleSheetLayoutView="100" workbookViewId="0">
      <selection activeCell="B60" sqref="B60:B61"/>
    </sheetView>
  </sheetViews>
  <sheetFormatPr defaultColWidth="9.1796875" defaultRowHeight="15.5" x14ac:dyDescent="0.35"/>
  <cols>
    <col min="1" max="1" width="5" style="1" customWidth="1"/>
    <col min="2" max="2" width="51.81640625" style="15" customWidth="1"/>
    <col min="3" max="3" width="10.26953125" style="15" customWidth="1"/>
    <col min="4" max="4" width="12.26953125" style="15" customWidth="1"/>
    <col min="5" max="5" width="13.7265625" style="15" customWidth="1"/>
    <col min="6" max="6" width="12.7265625" style="15" customWidth="1"/>
    <col min="7" max="8" width="12.26953125" style="15" customWidth="1"/>
    <col min="9" max="11" width="12.453125" style="15" customWidth="1"/>
    <col min="12" max="12" width="12.7265625" style="15" customWidth="1"/>
    <col min="13" max="13" width="11.26953125" style="15" customWidth="1"/>
    <col min="14" max="14" width="12.26953125" style="15" customWidth="1"/>
    <col min="15" max="15" width="11.7265625" style="59" customWidth="1"/>
    <col min="16" max="16" width="11.54296875" style="10" bestFit="1" customWidth="1"/>
    <col min="17" max="17" width="13.26953125" style="10" bestFit="1" customWidth="1"/>
    <col min="18" max="18" width="10.81640625" style="10" customWidth="1"/>
    <col min="19" max="19" width="11.1796875" style="10" customWidth="1"/>
    <col min="20" max="16384" width="9.1796875" style="10"/>
  </cols>
  <sheetData>
    <row r="1" spans="1:18" ht="18.75" x14ac:dyDescent="0.4">
      <c r="A1" s="190" t="s">
        <v>229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8" ht="18.75" x14ac:dyDescent="0.25">
      <c r="A2" s="191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8" ht="16.5" x14ac:dyDescent="0.25">
      <c r="A3" s="192" t="s">
        <v>315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5" spans="1:18" ht="18" customHeight="1" x14ac:dyDescent="0.25">
      <c r="A5" s="2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252</v>
      </c>
    </row>
    <row r="6" spans="1:18" ht="14.5" x14ac:dyDescent="0.35">
      <c r="A6" s="185">
        <v>1</v>
      </c>
      <c r="B6" s="187" t="s">
        <v>241</v>
      </c>
      <c r="C6" s="108" t="s">
        <v>15</v>
      </c>
      <c r="D6" s="61">
        <v>272000</v>
      </c>
      <c r="E6" s="61">
        <v>240500</v>
      </c>
      <c r="F6" s="61">
        <v>240500</v>
      </c>
      <c r="G6" s="61">
        <v>240500</v>
      </c>
      <c r="H6" s="61">
        <f>72000+200000</f>
        <v>272000</v>
      </c>
      <c r="I6" s="61">
        <f>72000+200000</f>
        <v>272000</v>
      </c>
      <c r="J6" s="61">
        <v>1000000</v>
      </c>
      <c r="K6" s="61">
        <v>1000000</v>
      </c>
      <c r="L6" s="61">
        <v>1020000</v>
      </c>
      <c r="M6" s="61">
        <v>1020000</v>
      </c>
      <c r="N6" s="61">
        <v>1020000</v>
      </c>
      <c r="O6" s="61">
        <v>1020000</v>
      </c>
    </row>
    <row r="7" spans="1:18" ht="14.5" x14ac:dyDescent="0.35">
      <c r="A7" s="186"/>
      <c r="B7" s="187"/>
      <c r="C7" s="108" t="s">
        <v>16</v>
      </c>
      <c r="D7" s="61">
        <v>105000</v>
      </c>
      <c r="E7" s="61">
        <v>90000</v>
      </c>
      <c r="F7" s="61">
        <v>90000</v>
      </c>
      <c r="G7" s="61">
        <v>115000</v>
      </c>
      <c r="H7" s="61">
        <v>160000</v>
      </c>
      <c r="I7" s="61">
        <v>160000</v>
      </c>
      <c r="J7" s="61">
        <v>180000</v>
      </c>
      <c r="K7" s="61">
        <v>200000</v>
      </c>
      <c r="L7" s="61">
        <v>200000</v>
      </c>
      <c r="M7" s="61">
        <v>200000</v>
      </c>
      <c r="N7" s="61">
        <v>200000</v>
      </c>
      <c r="O7" s="61">
        <v>200000</v>
      </c>
    </row>
    <row r="8" spans="1:18" ht="14.5" x14ac:dyDescent="0.35">
      <c r="A8" s="185">
        <v>2</v>
      </c>
      <c r="B8" s="188" t="s">
        <v>242</v>
      </c>
      <c r="C8" s="108" t="s">
        <v>15</v>
      </c>
      <c r="D8" s="61">
        <v>45000</v>
      </c>
      <c r="E8" s="61">
        <v>45000</v>
      </c>
      <c r="F8" s="61">
        <v>45000</v>
      </c>
      <c r="G8" s="61">
        <v>45000</v>
      </c>
      <c r="H8" s="61">
        <v>72000</v>
      </c>
      <c r="I8" s="61">
        <v>72000</v>
      </c>
      <c r="J8" s="61">
        <v>425000</v>
      </c>
      <c r="K8" s="61">
        <v>425000</v>
      </c>
      <c r="L8" s="61">
        <v>425000</v>
      </c>
      <c r="M8" s="61">
        <v>425000</v>
      </c>
      <c r="N8" s="61">
        <v>225000</v>
      </c>
      <c r="O8" s="61">
        <v>225000</v>
      </c>
    </row>
    <row r="9" spans="1:18" ht="14.5" x14ac:dyDescent="0.35">
      <c r="A9" s="186"/>
      <c r="B9" s="189"/>
      <c r="C9" s="108" t="s">
        <v>16</v>
      </c>
      <c r="D9" s="61">
        <v>170000</v>
      </c>
      <c r="E9" s="61">
        <v>190000</v>
      </c>
      <c r="F9" s="61">
        <v>190000</v>
      </c>
      <c r="G9" s="61">
        <v>205000</v>
      </c>
      <c r="H9" s="61">
        <v>295000</v>
      </c>
      <c r="I9" s="61">
        <v>295000</v>
      </c>
      <c r="J9" s="61">
        <v>295000</v>
      </c>
      <c r="K9" s="61">
        <v>295000</v>
      </c>
      <c r="L9" s="61">
        <v>295000</v>
      </c>
      <c r="M9" s="61">
        <v>295000</v>
      </c>
      <c r="N9" s="61">
        <v>275000</v>
      </c>
      <c r="O9" s="61">
        <v>275000</v>
      </c>
    </row>
    <row r="10" spans="1:18" ht="14.5" x14ac:dyDescent="0.35">
      <c r="A10" s="185">
        <v>3</v>
      </c>
      <c r="B10" s="188" t="s">
        <v>232</v>
      </c>
      <c r="C10" s="108" t="s">
        <v>15</v>
      </c>
      <c r="D10" s="61">
        <f t="shared" ref="D10:I10" si="0">72000+218000</f>
        <v>290000</v>
      </c>
      <c r="E10" s="61">
        <f t="shared" si="0"/>
        <v>290000</v>
      </c>
      <c r="F10" s="61">
        <f t="shared" si="0"/>
        <v>290000</v>
      </c>
      <c r="G10" s="61">
        <f t="shared" si="0"/>
        <v>290000</v>
      </c>
      <c r="H10" s="61">
        <f t="shared" si="0"/>
        <v>290000</v>
      </c>
      <c r="I10" s="61">
        <f t="shared" si="0"/>
        <v>290000</v>
      </c>
      <c r="J10" s="61">
        <v>380000</v>
      </c>
      <c r="K10" s="61">
        <v>785000</v>
      </c>
      <c r="L10" s="61">
        <v>785000</v>
      </c>
      <c r="M10" s="61">
        <v>785000</v>
      </c>
      <c r="N10" s="61">
        <v>785000</v>
      </c>
      <c r="O10" s="61">
        <v>785000</v>
      </c>
    </row>
    <row r="11" spans="1:18" ht="14.5" x14ac:dyDescent="0.35">
      <c r="A11" s="186"/>
      <c r="B11" s="189"/>
      <c r="C11" s="108" t="s">
        <v>16</v>
      </c>
      <c r="D11" s="61">
        <v>135000</v>
      </c>
      <c r="E11" s="61">
        <v>135000</v>
      </c>
      <c r="F11" s="61">
        <v>145000</v>
      </c>
      <c r="G11" s="61">
        <v>130000</v>
      </c>
      <c r="H11" s="61">
        <v>175000</v>
      </c>
      <c r="I11" s="61">
        <v>175000</v>
      </c>
      <c r="J11" s="61">
        <v>175000</v>
      </c>
      <c r="K11" s="61">
        <v>175000</v>
      </c>
      <c r="L11" s="61">
        <v>175000</v>
      </c>
      <c r="M11" s="61">
        <v>175000</v>
      </c>
      <c r="N11" s="61">
        <v>175000</v>
      </c>
      <c r="O11" s="61">
        <v>175000</v>
      </c>
    </row>
    <row r="12" spans="1:18" ht="14.5" x14ac:dyDescent="0.35">
      <c r="A12" s="185">
        <v>4</v>
      </c>
      <c r="B12" s="188" t="s">
        <v>233</v>
      </c>
      <c r="C12" s="108" t="s">
        <v>15</v>
      </c>
      <c r="D12" s="61">
        <v>72000</v>
      </c>
      <c r="E12" s="61">
        <v>72000</v>
      </c>
      <c r="F12" s="61">
        <v>72000</v>
      </c>
      <c r="G12" s="61">
        <v>72000</v>
      </c>
      <c r="H12" s="61">
        <v>72000</v>
      </c>
      <c r="I12" s="61">
        <v>72000</v>
      </c>
      <c r="J12" s="61">
        <v>400000</v>
      </c>
      <c r="K12" s="61">
        <v>400000</v>
      </c>
      <c r="L12" s="61">
        <v>400000</v>
      </c>
      <c r="M12" s="61">
        <v>400000</v>
      </c>
      <c r="N12" s="61">
        <v>500000</v>
      </c>
      <c r="O12" s="61">
        <v>500000</v>
      </c>
    </row>
    <row r="13" spans="1:18" ht="14.5" x14ac:dyDescent="0.35">
      <c r="A13" s="186"/>
      <c r="B13" s="189"/>
      <c r="C13" s="108" t="s">
        <v>16</v>
      </c>
      <c r="D13" s="61">
        <v>115000</v>
      </c>
      <c r="E13" s="61">
        <v>115000</v>
      </c>
      <c r="F13" s="61">
        <v>115000</v>
      </c>
      <c r="G13" s="61">
        <v>115000</v>
      </c>
      <c r="H13" s="61">
        <v>155000</v>
      </c>
      <c r="I13" s="61">
        <v>155000</v>
      </c>
      <c r="J13" s="61">
        <v>150000</v>
      </c>
      <c r="K13" s="61">
        <v>150000</v>
      </c>
      <c r="L13" s="61">
        <v>150000</v>
      </c>
      <c r="M13" s="61">
        <v>150000</v>
      </c>
      <c r="N13" s="61">
        <v>175000</v>
      </c>
      <c r="O13" s="61">
        <v>175000</v>
      </c>
    </row>
    <row r="14" spans="1:18" ht="14.5" x14ac:dyDescent="0.35">
      <c r="A14" s="185">
        <v>5</v>
      </c>
      <c r="B14" s="188" t="s">
        <v>234</v>
      </c>
      <c r="C14" s="108" t="s">
        <v>15</v>
      </c>
      <c r="D14" s="61">
        <f>109125+364125</f>
        <v>473250</v>
      </c>
      <c r="E14" s="61">
        <f>109125+364125</f>
        <v>473250</v>
      </c>
      <c r="F14" s="61">
        <f>109125+364125</f>
        <v>473250</v>
      </c>
      <c r="G14" s="61">
        <f>109125+364125</f>
        <v>473250</v>
      </c>
      <c r="H14" s="61">
        <f>122625+364125</f>
        <v>486750</v>
      </c>
      <c r="I14" s="61">
        <f>122625+364125</f>
        <v>486750</v>
      </c>
      <c r="J14" s="61">
        <v>2260625</v>
      </c>
      <c r="K14" s="61">
        <v>2410625</v>
      </c>
      <c r="L14" s="61">
        <v>2410626</v>
      </c>
      <c r="M14" s="61">
        <f>2510625+50000</f>
        <v>2560625</v>
      </c>
      <c r="N14" s="61">
        <f>150000+2460625</f>
        <v>2610625</v>
      </c>
      <c r="O14" s="61">
        <f>49375+2511250</f>
        <v>2560625</v>
      </c>
    </row>
    <row r="15" spans="1:18" ht="14.5" x14ac:dyDescent="0.35">
      <c r="A15" s="186"/>
      <c r="B15" s="189"/>
      <c r="C15" s="108" t="s">
        <v>16</v>
      </c>
      <c r="D15" s="61">
        <v>700000</v>
      </c>
      <c r="E15" s="61">
        <v>710000</v>
      </c>
      <c r="F15" s="61">
        <v>700000</v>
      </c>
      <c r="G15" s="61">
        <v>705000</v>
      </c>
      <c r="H15" s="61">
        <f>300000+995000</f>
        <v>1295000</v>
      </c>
      <c r="I15" s="61">
        <f>300000+980000</f>
        <v>1280000</v>
      </c>
      <c r="J15" s="61">
        <f>300000+935000</f>
        <v>1235000</v>
      </c>
      <c r="K15" s="61">
        <f>300000+910000</f>
        <v>1210000</v>
      </c>
      <c r="L15" s="61">
        <f>300000+910000</f>
        <v>1210000</v>
      </c>
      <c r="M15" s="61">
        <f>910000</f>
        <v>910000</v>
      </c>
      <c r="N15" s="61">
        <f>890000+300000-260000</f>
        <v>930000</v>
      </c>
      <c r="O15" s="61">
        <v>915000</v>
      </c>
      <c r="Q15" s="173"/>
    </row>
    <row r="16" spans="1:18" ht="14.5" x14ac:dyDescent="0.35">
      <c r="A16" s="185">
        <v>6</v>
      </c>
      <c r="B16" s="188" t="s">
        <v>312</v>
      </c>
      <c r="C16" s="108" t="s">
        <v>15</v>
      </c>
      <c r="D16" s="61">
        <f>54000+100000</f>
        <v>154000</v>
      </c>
      <c r="E16" s="61">
        <f>40500+100000</f>
        <v>140500</v>
      </c>
      <c r="F16" s="61">
        <f>40500+100000</f>
        <v>140500</v>
      </c>
      <c r="G16" s="61">
        <f>40500+100000</f>
        <v>140500</v>
      </c>
      <c r="H16" s="61">
        <f>72000+100000</f>
        <v>172000</v>
      </c>
      <c r="I16" s="61">
        <f>72000+100000</f>
        <v>172000</v>
      </c>
      <c r="J16" s="61">
        <v>700000</v>
      </c>
      <c r="K16" s="61">
        <v>700000</v>
      </c>
      <c r="L16" s="61">
        <v>700000</v>
      </c>
      <c r="M16" s="61">
        <v>700000</v>
      </c>
      <c r="N16" s="61">
        <v>650000</v>
      </c>
      <c r="O16" s="61">
        <v>650000</v>
      </c>
      <c r="Q16" s="173"/>
      <c r="R16" s="172"/>
    </row>
    <row r="17" spans="1:17" ht="14.5" x14ac:dyDescent="0.35">
      <c r="A17" s="186"/>
      <c r="B17" s="189"/>
      <c r="C17" s="108" t="s">
        <v>16</v>
      </c>
      <c r="D17" s="61">
        <v>145000</v>
      </c>
      <c r="E17" s="61">
        <v>175000</v>
      </c>
      <c r="F17" s="61">
        <v>175000</v>
      </c>
      <c r="G17" s="61">
        <v>175000</v>
      </c>
      <c r="H17" s="61">
        <v>240000</v>
      </c>
      <c r="I17" s="61">
        <v>240000</v>
      </c>
      <c r="J17" s="61">
        <v>240000</v>
      </c>
      <c r="K17" s="61">
        <v>240000</v>
      </c>
      <c r="L17" s="61">
        <v>240000</v>
      </c>
      <c r="M17" s="61">
        <v>240000</v>
      </c>
      <c r="N17" s="61">
        <v>240000</v>
      </c>
      <c r="O17" s="61">
        <v>240000</v>
      </c>
      <c r="Q17" s="173"/>
    </row>
    <row r="18" spans="1:17" ht="15" customHeight="1" x14ac:dyDescent="0.35">
      <c r="A18" s="185">
        <v>7</v>
      </c>
      <c r="B18" s="188" t="s">
        <v>17</v>
      </c>
      <c r="C18" s="108" t="s">
        <v>15</v>
      </c>
      <c r="D18" s="119">
        <v>175000</v>
      </c>
      <c r="E18" s="61">
        <v>175700</v>
      </c>
      <c r="F18" s="120">
        <v>175500</v>
      </c>
      <c r="G18" s="120">
        <v>175500</v>
      </c>
      <c r="H18" s="120">
        <v>175500</v>
      </c>
      <c r="I18" s="120">
        <v>175500</v>
      </c>
      <c r="J18" s="108">
        <v>900000</v>
      </c>
      <c r="K18" s="61">
        <v>1000000</v>
      </c>
      <c r="L18" s="61">
        <v>950000</v>
      </c>
      <c r="M18" s="61">
        <v>950000</v>
      </c>
      <c r="N18" s="61">
        <v>950000</v>
      </c>
      <c r="O18" s="61">
        <v>950000</v>
      </c>
      <c r="Q18" s="173"/>
    </row>
    <row r="19" spans="1:17" ht="15" customHeight="1" x14ac:dyDescent="0.35">
      <c r="A19" s="186"/>
      <c r="B19" s="189"/>
      <c r="C19" s="108" t="s">
        <v>16</v>
      </c>
      <c r="D19" s="121">
        <v>290000</v>
      </c>
      <c r="E19" s="61">
        <v>305000</v>
      </c>
      <c r="F19" s="61">
        <v>305000</v>
      </c>
      <c r="G19" s="61">
        <v>305000</v>
      </c>
      <c r="H19" s="61">
        <v>305000</v>
      </c>
      <c r="I19" s="61">
        <v>425000</v>
      </c>
      <c r="J19" s="108">
        <v>425000</v>
      </c>
      <c r="K19" s="61">
        <v>445000</v>
      </c>
      <c r="L19" s="61">
        <v>425000</v>
      </c>
      <c r="M19" s="61">
        <v>425000</v>
      </c>
      <c r="N19" s="61">
        <v>425000</v>
      </c>
      <c r="O19" s="61">
        <v>445000</v>
      </c>
      <c r="Q19" s="173"/>
    </row>
    <row r="20" spans="1:17" ht="15" customHeight="1" x14ac:dyDescent="0.35">
      <c r="A20" s="185">
        <v>8</v>
      </c>
      <c r="B20" s="188" t="s">
        <v>18</v>
      </c>
      <c r="C20" s="108" t="s">
        <v>15</v>
      </c>
      <c r="D20" s="119">
        <v>203625</v>
      </c>
      <c r="E20" s="97">
        <v>235125</v>
      </c>
      <c r="F20" s="97">
        <v>235125</v>
      </c>
      <c r="G20" s="97">
        <v>235125</v>
      </c>
      <c r="H20" s="97">
        <v>235125</v>
      </c>
      <c r="I20" s="97">
        <v>235125</v>
      </c>
      <c r="J20" s="97">
        <v>235125</v>
      </c>
      <c r="K20" s="97">
        <v>235125</v>
      </c>
      <c r="L20" s="97">
        <v>235125</v>
      </c>
      <c r="M20" s="97">
        <v>235125</v>
      </c>
      <c r="N20" s="61">
        <v>235125</v>
      </c>
      <c r="O20" s="61">
        <v>266625</v>
      </c>
      <c r="Q20" s="173"/>
    </row>
    <row r="21" spans="1:17" ht="15" customHeight="1" x14ac:dyDescent="0.35">
      <c r="A21" s="186"/>
      <c r="B21" s="189"/>
      <c r="C21" s="108" t="s">
        <v>16</v>
      </c>
      <c r="D21" s="121">
        <v>615000</v>
      </c>
      <c r="E21" s="61">
        <v>680000</v>
      </c>
      <c r="F21" s="120">
        <v>665000</v>
      </c>
      <c r="G21" s="61">
        <v>685000</v>
      </c>
      <c r="H21" s="61">
        <v>665000</v>
      </c>
      <c r="I21" s="61">
        <v>665000</v>
      </c>
      <c r="J21" s="61">
        <v>665000</v>
      </c>
      <c r="K21" s="61">
        <v>665000</v>
      </c>
      <c r="L21" s="61">
        <v>665000</v>
      </c>
      <c r="M21" s="61">
        <v>665000</v>
      </c>
      <c r="N21" s="61">
        <v>695000</v>
      </c>
      <c r="O21" s="61">
        <v>685000</v>
      </c>
      <c r="Q21" s="173"/>
    </row>
    <row r="22" spans="1:17" ht="15" customHeight="1" x14ac:dyDescent="0.35">
      <c r="A22" s="185">
        <v>9</v>
      </c>
      <c r="B22" s="188" t="s">
        <v>19</v>
      </c>
      <c r="C22" s="108" t="s">
        <v>15</v>
      </c>
      <c r="D22" s="119">
        <v>2147525</v>
      </c>
      <c r="E22" s="97">
        <v>2183650</v>
      </c>
      <c r="F22" s="120">
        <v>2185200</v>
      </c>
      <c r="G22" s="61">
        <v>2160675</v>
      </c>
      <c r="H22" s="61">
        <v>2175700</v>
      </c>
      <c r="I22" s="109">
        <v>2151975</v>
      </c>
      <c r="J22" s="108">
        <v>2177475</v>
      </c>
      <c r="K22" s="61">
        <v>2141225</v>
      </c>
      <c r="L22" s="61">
        <v>2102725</v>
      </c>
      <c r="M22" s="61">
        <v>2116225</v>
      </c>
      <c r="N22" s="61">
        <v>2110550</v>
      </c>
      <c r="O22" s="61">
        <v>2055225</v>
      </c>
      <c r="Q22" s="173"/>
    </row>
    <row r="23" spans="1:17" ht="15" customHeight="1" x14ac:dyDescent="0.35">
      <c r="A23" s="186"/>
      <c r="B23" s="189"/>
      <c r="C23" s="108" t="s">
        <v>16</v>
      </c>
      <c r="D23" s="119">
        <v>4000000</v>
      </c>
      <c r="E23" s="61">
        <v>4030000</v>
      </c>
      <c r="F23" s="120">
        <v>4020000</v>
      </c>
      <c r="G23" s="61">
        <v>4010000</v>
      </c>
      <c r="H23" s="61">
        <v>4000000</v>
      </c>
      <c r="I23" s="61">
        <v>3995000</v>
      </c>
      <c r="J23" s="108">
        <v>5255000</v>
      </c>
      <c r="K23" s="61">
        <v>5205000</v>
      </c>
      <c r="L23" s="61">
        <v>5160000</v>
      </c>
      <c r="M23" s="61">
        <v>5160000</v>
      </c>
      <c r="N23" s="61">
        <v>5080000</v>
      </c>
      <c r="O23" s="61">
        <v>5120000</v>
      </c>
      <c r="Q23" s="173"/>
    </row>
    <row r="24" spans="1:17" ht="15" customHeight="1" x14ac:dyDescent="0.35">
      <c r="A24" s="185">
        <v>10</v>
      </c>
      <c r="B24" s="187" t="s">
        <v>20</v>
      </c>
      <c r="C24" s="108" t="s">
        <v>15</v>
      </c>
      <c r="D24" s="119">
        <v>285125</v>
      </c>
      <c r="E24" s="97">
        <v>230250</v>
      </c>
      <c r="F24" s="120">
        <v>280875</v>
      </c>
      <c r="G24" s="120">
        <v>280875</v>
      </c>
      <c r="H24" s="61">
        <v>294375</v>
      </c>
      <c r="I24" s="61">
        <v>294375</v>
      </c>
      <c r="J24" s="108">
        <v>650000</v>
      </c>
      <c r="K24" s="108">
        <v>650000</v>
      </c>
      <c r="L24" s="108">
        <v>650000</v>
      </c>
      <c r="M24" s="108">
        <v>650000</v>
      </c>
      <c r="N24" s="61">
        <v>700000</v>
      </c>
      <c r="O24" s="61">
        <v>650000</v>
      </c>
      <c r="Q24" s="173"/>
    </row>
    <row r="25" spans="1:17" ht="15" customHeight="1" x14ac:dyDescent="0.35">
      <c r="A25" s="186"/>
      <c r="B25" s="187"/>
      <c r="C25" s="108" t="s">
        <v>16</v>
      </c>
      <c r="D25" s="121">
        <v>310000</v>
      </c>
      <c r="E25" s="61">
        <v>325000</v>
      </c>
      <c r="F25" s="61">
        <v>325000</v>
      </c>
      <c r="G25" s="61">
        <v>325000</v>
      </c>
      <c r="H25" s="61">
        <v>350000</v>
      </c>
      <c r="I25" s="61">
        <f>255000+380000</f>
        <v>635000</v>
      </c>
      <c r="J25" s="108">
        <f>255000+521250</f>
        <v>776250</v>
      </c>
      <c r="K25" s="108">
        <v>521250</v>
      </c>
      <c r="L25" s="61">
        <v>776250</v>
      </c>
      <c r="M25" s="61">
        <v>776250</v>
      </c>
      <c r="N25" s="61">
        <v>795000</v>
      </c>
      <c r="O25" s="61">
        <v>780000</v>
      </c>
      <c r="Q25" s="173"/>
    </row>
    <row r="26" spans="1:17" ht="15" customHeight="1" x14ac:dyDescent="0.35">
      <c r="A26" s="185">
        <v>11</v>
      </c>
      <c r="B26" s="187" t="s">
        <v>251</v>
      </c>
      <c r="C26" s="108" t="s">
        <v>15</v>
      </c>
      <c r="D26" s="122">
        <v>2068975</v>
      </c>
      <c r="E26" s="97">
        <v>2041975</v>
      </c>
      <c r="F26" s="97">
        <v>2041975</v>
      </c>
      <c r="G26" s="61">
        <v>2092600</v>
      </c>
      <c r="H26" s="61">
        <v>2028475</v>
      </c>
      <c r="I26" s="109">
        <v>1990850</v>
      </c>
      <c r="J26" s="108">
        <v>2721250</v>
      </c>
      <c r="K26" s="61">
        <v>11700000</v>
      </c>
      <c r="L26" s="61">
        <v>11650000</v>
      </c>
      <c r="M26" s="61">
        <v>11650000</v>
      </c>
      <c r="N26" s="61">
        <v>11550000</v>
      </c>
      <c r="O26" s="61">
        <v>11550000</v>
      </c>
      <c r="Q26" s="173"/>
    </row>
    <row r="27" spans="1:17" ht="15" customHeight="1" x14ac:dyDescent="0.35">
      <c r="A27" s="186"/>
      <c r="B27" s="187"/>
      <c r="C27" s="108" t="s">
        <v>16</v>
      </c>
      <c r="D27" s="121">
        <v>3495000</v>
      </c>
      <c r="E27" s="61">
        <v>3790000</v>
      </c>
      <c r="F27" s="120">
        <v>3775000</v>
      </c>
      <c r="G27" s="61">
        <v>3740000</v>
      </c>
      <c r="H27" s="61">
        <v>3775000</v>
      </c>
      <c r="I27" s="61">
        <v>3775000</v>
      </c>
      <c r="J27" s="108">
        <v>5930000</v>
      </c>
      <c r="K27" s="61">
        <v>5950000</v>
      </c>
      <c r="L27" s="61">
        <v>5930000</v>
      </c>
      <c r="M27" s="61">
        <v>5930000</v>
      </c>
      <c r="N27" s="61">
        <v>5955000</v>
      </c>
      <c r="O27" s="61">
        <v>6025000</v>
      </c>
      <c r="Q27" s="173"/>
    </row>
    <row r="28" spans="1:17" ht="15" customHeight="1" x14ac:dyDescent="0.35">
      <c r="A28" s="185">
        <v>12</v>
      </c>
      <c r="B28" s="187" t="s">
        <v>21</v>
      </c>
      <c r="C28" s="108" t="s">
        <v>15</v>
      </c>
      <c r="D28" s="122">
        <v>376125</v>
      </c>
      <c r="E28" s="76">
        <v>376125</v>
      </c>
      <c r="F28" s="76">
        <v>376125</v>
      </c>
      <c r="G28" s="76">
        <v>376125</v>
      </c>
      <c r="H28" s="76">
        <v>376125</v>
      </c>
      <c r="I28" s="76">
        <v>376125</v>
      </c>
      <c r="J28" s="108">
        <v>850000</v>
      </c>
      <c r="K28" s="61">
        <v>990000</v>
      </c>
      <c r="L28" s="61">
        <v>1040000</v>
      </c>
      <c r="M28" s="61">
        <v>1090000</v>
      </c>
      <c r="N28" s="61">
        <v>1090000</v>
      </c>
      <c r="O28" s="61">
        <v>1040000</v>
      </c>
      <c r="Q28" s="173"/>
    </row>
    <row r="29" spans="1:17" ht="15" customHeight="1" x14ac:dyDescent="0.35">
      <c r="A29" s="186"/>
      <c r="B29" s="187"/>
      <c r="C29" s="108" t="s">
        <v>16</v>
      </c>
      <c r="D29" s="119">
        <v>395000</v>
      </c>
      <c r="E29" s="61">
        <v>395000</v>
      </c>
      <c r="F29" s="61">
        <v>395000</v>
      </c>
      <c r="G29" s="61">
        <v>395000</v>
      </c>
      <c r="H29" s="61">
        <v>380000</v>
      </c>
      <c r="I29" s="61">
        <v>380000</v>
      </c>
      <c r="J29" s="108">
        <v>670000</v>
      </c>
      <c r="K29" s="108">
        <v>670000</v>
      </c>
      <c r="L29" s="108">
        <v>670000</v>
      </c>
      <c r="M29" s="61">
        <v>670000</v>
      </c>
      <c r="N29" s="61">
        <v>690000</v>
      </c>
      <c r="O29" s="61">
        <v>670000</v>
      </c>
      <c r="Q29" s="173"/>
    </row>
    <row r="30" spans="1:17" ht="15" customHeight="1" x14ac:dyDescent="0.35">
      <c r="A30" s="185">
        <v>13</v>
      </c>
      <c r="B30" s="187" t="s">
        <v>250</v>
      </c>
      <c r="C30" s="108" t="s">
        <v>15</v>
      </c>
      <c r="D30" s="122">
        <v>217000</v>
      </c>
      <c r="E30" s="76">
        <v>217000</v>
      </c>
      <c r="F30" s="76">
        <v>217000</v>
      </c>
      <c r="G30" s="76">
        <v>217000</v>
      </c>
      <c r="H30" s="76">
        <v>217000</v>
      </c>
      <c r="I30" s="76">
        <v>217000</v>
      </c>
      <c r="J30" s="108">
        <v>650000</v>
      </c>
      <c r="K30" s="108">
        <v>650000</v>
      </c>
      <c r="L30" s="61">
        <v>600000</v>
      </c>
      <c r="M30" s="61">
        <v>600000</v>
      </c>
      <c r="N30" s="61">
        <v>600000</v>
      </c>
      <c r="O30" s="61">
        <v>600000</v>
      </c>
      <c r="Q30" s="173"/>
    </row>
    <row r="31" spans="1:17" ht="15" customHeight="1" x14ac:dyDescent="0.35">
      <c r="A31" s="186"/>
      <c r="B31" s="187"/>
      <c r="C31" s="108" t="s">
        <v>16</v>
      </c>
      <c r="D31" s="121">
        <v>365000</v>
      </c>
      <c r="E31" s="108">
        <v>365000</v>
      </c>
      <c r="F31" s="108">
        <v>365000</v>
      </c>
      <c r="G31" s="108">
        <v>365000</v>
      </c>
      <c r="H31" s="108">
        <v>385000</v>
      </c>
      <c r="I31" s="108">
        <v>385000</v>
      </c>
      <c r="J31" s="108">
        <v>515000</v>
      </c>
      <c r="K31" s="108">
        <v>515000</v>
      </c>
      <c r="L31" s="61">
        <v>505000</v>
      </c>
      <c r="M31" s="61">
        <v>505000</v>
      </c>
      <c r="N31" s="61">
        <v>450000</v>
      </c>
      <c r="O31" s="61">
        <v>490000</v>
      </c>
      <c r="Q31" s="173"/>
    </row>
    <row r="32" spans="1:17" ht="15" customHeight="1" x14ac:dyDescent="0.35">
      <c r="A32" s="185">
        <v>14</v>
      </c>
      <c r="B32" s="187" t="s">
        <v>249</v>
      </c>
      <c r="C32" s="108" t="s">
        <v>15</v>
      </c>
      <c r="D32" s="122">
        <v>844450</v>
      </c>
      <c r="E32" s="97">
        <v>741450</v>
      </c>
      <c r="F32" s="120">
        <v>891450</v>
      </c>
      <c r="G32" s="120">
        <v>891450</v>
      </c>
      <c r="H32" s="61">
        <v>968063</v>
      </c>
      <c r="I32" s="61">
        <v>968063</v>
      </c>
      <c r="J32" s="108">
        <v>968062.5</v>
      </c>
      <c r="K32" s="108">
        <v>968062.5</v>
      </c>
      <c r="L32" s="61">
        <v>968062.5</v>
      </c>
      <c r="M32" s="61">
        <v>981562.5</v>
      </c>
      <c r="N32" s="61">
        <v>968063</v>
      </c>
      <c r="O32" s="61">
        <v>981563</v>
      </c>
      <c r="Q32" s="173"/>
    </row>
    <row r="33" spans="1:17" ht="15" customHeight="1" x14ac:dyDescent="0.35">
      <c r="A33" s="186"/>
      <c r="B33" s="187"/>
      <c r="C33" s="108" t="s">
        <v>16</v>
      </c>
      <c r="D33" s="121">
        <v>410000</v>
      </c>
      <c r="E33" s="61">
        <v>360000</v>
      </c>
      <c r="F33" s="120">
        <v>360000</v>
      </c>
      <c r="G33" s="120">
        <v>360000</v>
      </c>
      <c r="H33" s="120">
        <v>360000</v>
      </c>
      <c r="I33" s="120">
        <v>360000</v>
      </c>
      <c r="J33" s="108">
        <v>365000</v>
      </c>
      <c r="K33" s="61">
        <v>360000</v>
      </c>
      <c r="L33" s="61">
        <v>360000</v>
      </c>
      <c r="M33" s="61">
        <v>375000</v>
      </c>
      <c r="N33" s="61">
        <v>375000</v>
      </c>
      <c r="O33" s="61">
        <v>375000</v>
      </c>
      <c r="Q33" s="173"/>
    </row>
    <row r="34" spans="1:17" ht="15" customHeight="1" x14ac:dyDescent="0.35">
      <c r="A34" s="185">
        <v>15</v>
      </c>
      <c r="B34" s="187" t="s">
        <v>22</v>
      </c>
      <c r="C34" s="108" t="s">
        <v>15</v>
      </c>
      <c r="D34" s="119">
        <v>1418546.4200000002</v>
      </c>
      <c r="E34" s="97">
        <f>86500+1150262</f>
        <v>1236762</v>
      </c>
      <c r="F34" s="97">
        <f>1139595+87500</f>
        <v>1227095</v>
      </c>
      <c r="G34" s="61">
        <v>1214974.3799999999</v>
      </c>
      <c r="H34" s="61">
        <v>1079074.3799999999</v>
      </c>
      <c r="I34" s="109">
        <v>1074361.8799999999</v>
      </c>
      <c r="J34" s="108">
        <v>1700000</v>
      </c>
      <c r="K34" s="61">
        <v>1600000</v>
      </c>
      <c r="L34" s="61">
        <v>1700000</v>
      </c>
      <c r="M34" s="61">
        <v>1800000</v>
      </c>
      <c r="N34" s="61">
        <v>1650000</v>
      </c>
      <c r="O34" s="61">
        <v>1600000</v>
      </c>
      <c r="Q34" s="173"/>
    </row>
    <row r="35" spans="1:17" ht="15" customHeight="1" x14ac:dyDescent="0.35">
      <c r="A35" s="186"/>
      <c r="B35" s="187"/>
      <c r="C35" s="108" t="s">
        <v>16</v>
      </c>
      <c r="D35" s="121">
        <v>865000</v>
      </c>
      <c r="E35" s="97">
        <v>865000</v>
      </c>
      <c r="F35" s="61">
        <v>875000</v>
      </c>
      <c r="G35" s="61">
        <v>855000</v>
      </c>
      <c r="H35" s="61">
        <v>825000</v>
      </c>
      <c r="I35" s="61">
        <v>825000</v>
      </c>
      <c r="J35" s="108">
        <v>1180000</v>
      </c>
      <c r="K35" s="61">
        <v>1175000</v>
      </c>
      <c r="L35" s="61">
        <v>1160000</v>
      </c>
      <c r="M35" s="61">
        <v>1180000</v>
      </c>
      <c r="N35" s="61">
        <v>1105000</v>
      </c>
      <c r="O35" s="61">
        <v>1180000</v>
      </c>
      <c r="Q35" s="173"/>
    </row>
    <row r="36" spans="1:17" ht="15" customHeight="1" x14ac:dyDescent="0.35">
      <c r="A36" s="185">
        <v>16</v>
      </c>
      <c r="B36" s="187" t="s">
        <v>243</v>
      </c>
      <c r="C36" s="108" t="s">
        <v>15</v>
      </c>
      <c r="D36" s="119">
        <v>275000</v>
      </c>
      <c r="E36" s="97">
        <v>377125</v>
      </c>
      <c r="F36" s="97">
        <v>377125</v>
      </c>
      <c r="G36" s="97">
        <v>377125</v>
      </c>
      <c r="H36" s="97">
        <v>377125</v>
      </c>
      <c r="I36" s="109">
        <v>277125</v>
      </c>
      <c r="J36" s="108">
        <v>1450625</v>
      </c>
      <c r="K36" s="108">
        <v>1450625</v>
      </c>
      <c r="L36" s="108">
        <v>1450625</v>
      </c>
      <c r="M36" s="61">
        <v>1550625</v>
      </c>
      <c r="N36" s="61">
        <v>1550625</v>
      </c>
      <c r="O36" s="61">
        <v>1550625</v>
      </c>
      <c r="Q36" s="173"/>
    </row>
    <row r="37" spans="1:17" ht="15" customHeight="1" x14ac:dyDescent="0.35">
      <c r="A37" s="186"/>
      <c r="B37" s="187"/>
      <c r="C37" s="108" t="s">
        <v>16</v>
      </c>
      <c r="D37" s="121">
        <v>325000</v>
      </c>
      <c r="E37" s="61">
        <v>415000</v>
      </c>
      <c r="F37" s="61">
        <v>415000</v>
      </c>
      <c r="G37" s="61">
        <v>430000</v>
      </c>
      <c r="H37" s="61">
        <v>425000</v>
      </c>
      <c r="I37" s="61">
        <v>415000</v>
      </c>
      <c r="J37" s="108">
        <v>645000</v>
      </c>
      <c r="K37" s="61">
        <v>575000</v>
      </c>
      <c r="L37" s="61">
        <v>645000</v>
      </c>
      <c r="M37" s="61">
        <v>625000</v>
      </c>
      <c r="N37" s="61">
        <v>645000</v>
      </c>
      <c r="O37" s="61">
        <v>665000</v>
      </c>
      <c r="Q37" s="173"/>
    </row>
    <row r="38" spans="1:17" ht="15" customHeight="1" x14ac:dyDescent="0.35">
      <c r="A38" s="185">
        <v>17</v>
      </c>
      <c r="B38" s="187" t="s">
        <v>23</v>
      </c>
      <c r="C38" s="108" t="s">
        <v>15</v>
      </c>
      <c r="D38" s="119">
        <v>213625</v>
      </c>
      <c r="E38" s="61">
        <v>227125</v>
      </c>
      <c r="F38" s="61">
        <v>227125</v>
      </c>
      <c r="G38" s="61">
        <v>227125</v>
      </c>
      <c r="H38" s="61">
        <v>227125</v>
      </c>
      <c r="I38" s="61">
        <v>227125</v>
      </c>
      <c r="J38" s="108">
        <v>660625</v>
      </c>
      <c r="K38" s="61">
        <v>650000</v>
      </c>
      <c r="L38" s="61">
        <v>650000</v>
      </c>
      <c r="M38" s="61">
        <v>650625</v>
      </c>
      <c r="N38" s="61">
        <v>650625</v>
      </c>
      <c r="O38" s="61">
        <v>650625</v>
      </c>
      <c r="Q38" s="173"/>
    </row>
    <row r="39" spans="1:17" ht="15" customHeight="1" x14ac:dyDescent="0.35">
      <c r="A39" s="186"/>
      <c r="B39" s="187"/>
      <c r="C39" s="108" t="s">
        <v>16</v>
      </c>
      <c r="D39" s="121">
        <v>435000</v>
      </c>
      <c r="E39" s="61">
        <v>450000</v>
      </c>
      <c r="F39" s="61">
        <v>450000</v>
      </c>
      <c r="G39" s="61">
        <v>450000</v>
      </c>
      <c r="H39" s="61">
        <v>450000</v>
      </c>
      <c r="I39" s="61">
        <v>450000</v>
      </c>
      <c r="J39" s="108">
        <v>625000</v>
      </c>
      <c r="K39" s="108">
        <v>625000</v>
      </c>
      <c r="L39" s="108">
        <v>625000</v>
      </c>
      <c r="M39" s="61">
        <v>625000</v>
      </c>
      <c r="N39" s="61">
        <v>625000</v>
      </c>
      <c r="O39" s="61">
        <v>625000</v>
      </c>
      <c r="Q39" s="173"/>
    </row>
    <row r="40" spans="1:17" ht="15" customHeight="1" x14ac:dyDescent="0.35">
      <c r="A40" s="185">
        <v>18</v>
      </c>
      <c r="B40" s="187" t="s">
        <v>244</v>
      </c>
      <c r="C40" s="108" t="s">
        <v>15</v>
      </c>
      <c r="D40" s="119">
        <v>446500</v>
      </c>
      <c r="E40" s="61">
        <v>446500</v>
      </c>
      <c r="F40" s="61">
        <v>446500</v>
      </c>
      <c r="G40" s="61">
        <v>446500</v>
      </c>
      <c r="H40" s="61">
        <v>446500</v>
      </c>
      <c r="I40" s="61">
        <v>446500</v>
      </c>
      <c r="J40" s="108">
        <v>2650000</v>
      </c>
      <c r="K40" s="61">
        <v>2600000</v>
      </c>
      <c r="L40" s="61">
        <v>2600000</v>
      </c>
      <c r="M40" s="61">
        <v>2600000</v>
      </c>
      <c r="N40" s="61">
        <v>2500000</v>
      </c>
      <c r="O40" s="61">
        <v>2500000</v>
      </c>
      <c r="Q40" s="173"/>
    </row>
    <row r="41" spans="1:17" ht="15" customHeight="1" x14ac:dyDescent="0.35">
      <c r="A41" s="186"/>
      <c r="B41" s="187"/>
      <c r="C41" s="108" t="s">
        <v>16</v>
      </c>
      <c r="D41" s="121">
        <v>705000</v>
      </c>
      <c r="E41" s="61">
        <v>685000</v>
      </c>
      <c r="F41" s="61">
        <v>685000</v>
      </c>
      <c r="G41" s="61">
        <v>655000</v>
      </c>
      <c r="H41" s="61">
        <v>660000</v>
      </c>
      <c r="I41" s="61">
        <v>660000</v>
      </c>
      <c r="J41" s="108">
        <v>920000</v>
      </c>
      <c r="K41" s="61">
        <v>900000</v>
      </c>
      <c r="L41" s="61">
        <v>900000</v>
      </c>
      <c r="M41" s="61">
        <v>900000</v>
      </c>
      <c r="N41" s="61">
        <v>875000</v>
      </c>
      <c r="O41" s="61">
        <v>880000</v>
      </c>
      <c r="Q41" s="173"/>
    </row>
    <row r="42" spans="1:17" ht="15" customHeight="1" x14ac:dyDescent="0.35">
      <c r="A42" s="185">
        <v>19</v>
      </c>
      <c r="B42" s="187" t="s">
        <v>245</v>
      </c>
      <c r="C42" s="108" t="s">
        <v>15</v>
      </c>
      <c r="D42" s="119">
        <v>239125</v>
      </c>
      <c r="E42" s="61">
        <v>239125</v>
      </c>
      <c r="F42" s="61">
        <v>239125</v>
      </c>
      <c r="G42" s="61">
        <v>239125</v>
      </c>
      <c r="H42" s="61">
        <v>239125</v>
      </c>
      <c r="I42" s="61">
        <v>239125</v>
      </c>
      <c r="J42" s="61">
        <v>239125</v>
      </c>
      <c r="K42" s="61">
        <v>239125</v>
      </c>
      <c r="L42" s="61">
        <v>239125</v>
      </c>
      <c r="M42" s="61">
        <v>239125</v>
      </c>
      <c r="N42" s="61">
        <v>239125</v>
      </c>
      <c r="O42" s="61">
        <v>194125</v>
      </c>
      <c r="Q42" s="173"/>
    </row>
    <row r="43" spans="1:17" ht="15" customHeight="1" x14ac:dyDescent="0.35">
      <c r="A43" s="186"/>
      <c r="B43" s="187"/>
      <c r="C43" s="108" t="s">
        <v>16</v>
      </c>
      <c r="D43" s="121">
        <v>535000</v>
      </c>
      <c r="E43" s="108">
        <v>535000</v>
      </c>
      <c r="F43" s="120">
        <v>495000</v>
      </c>
      <c r="G43" s="61">
        <v>510000</v>
      </c>
      <c r="H43" s="61">
        <v>510000</v>
      </c>
      <c r="I43" s="61">
        <v>510000</v>
      </c>
      <c r="J43" s="108">
        <v>500000</v>
      </c>
      <c r="K43" s="108">
        <v>500000</v>
      </c>
      <c r="L43" s="108">
        <v>500000</v>
      </c>
      <c r="M43" s="61">
        <v>500000</v>
      </c>
      <c r="N43" s="61">
        <v>475000</v>
      </c>
      <c r="O43" s="61">
        <v>450000</v>
      </c>
      <c r="Q43" s="173"/>
    </row>
    <row r="44" spans="1:17" ht="15" customHeight="1" x14ac:dyDescent="0.35">
      <c r="A44" s="185">
        <v>20</v>
      </c>
      <c r="B44" s="187" t="s">
        <v>24</v>
      </c>
      <c r="C44" s="108" t="s">
        <v>15</v>
      </c>
      <c r="D44" s="119">
        <v>279375</v>
      </c>
      <c r="E44" s="97">
        <v>244125</v>
      </c>
      <c r="F44" s="120">
        <v>257625</v>
      </c>
      <c r="G44" s="61">
        <v>252375</v>
      </c>
      <c r="H44" s="61">
        <v>244125</v>
      </c>
      <c r="I44" s="109">
        <v>257625</v>
      </c>
      <c r="J44" s="108">
        <v>2700000</v>
      </c>
      <c r="K44" s="61">
        <v>2650000</v>
      </c>
      <c r="L44" s="61">
        <v>2600000</v>
      </c>
      <c r="M44" s="61">
        <v>2700000</v>
      </c>
      <c r="N44" s="61">
        <v>2550000</v>
      </c>
      <c r="O44" s="61">
        <v>2550000</v>
      </c>
      <c r="Q44" s="173"/>
    </row>
    <row r="45" spans="1:17" ht="15" customHeight="1" x14ac:dyDescent="0.35">
      <c r="A45" s="186"/>
      <c r="B45" s="187"/>
      <c r="C45" s="108" t="s">
        <v>16</v>
      </c>
      <c r="D45" s="121">
        <v>795000</v>
      </c>
      <c r="E45" s="61">
        <v>745000</v>
      </c>
      <c r="F45" s="61">
        <v>745000</v>
      </c>
      <c r="G45" s="61">
        <v>730000</v>
      </c>
      <c r="H45" s="61">
        <v>920000</v>
      </c>
      <c r="I45" s="61">
        <v>785000</v>
      </c>
      <c r="J45" s="61">
        <v>1195000</v>
      </c>
      <c r="K45" s="61">
        <v>1175000</v>
      </c>
      <c r="L45" s="61">
        <v>1135000</v>
      </c>
      <c r="M45" s="61">
        <v>1155000</v>
      </c>
      <c r="N45" s="61">
        <v>1135000</v>
      </c>
      <c r="O45" s="61">
        <v>1150000</v>
      </c>
      <c r="Q45" s="173"/>
    </row>
    <row r="46" spans="1:17" ht="15" customHeight="1" x14ac:dyDescent="0.35">
      <c r="A46" s="185">
        <v>21</v>
      </c>
      <c r="B46" s="187" t="s">
        <v>25</v>
      </c>
      <c r="C46" s="108" t="s">
        <v>15</v>
      </c>
      <c r="D46" s="119">
        <v>288625</v>
      </c>
      <c r="E46" s="97">
        <v>275125</v>
      </c>
      <c r="F46" s="97">
        <v>275125</v>
      </c>
      <c r="G46" s="97">
        <v>275125</v>
      </c>
      <c r="H46" s="97">
        <v>275125</v>
      </c>
      <c r="I46" s="109">
        <v>234625</v>
      </c>
      <c r="J46" s="61">
        <v>950000</v>
      </c>
      <c r="K46" s="61">
        <v>950000</v>
      </c>
      <c r="L46" s="61">
        <v>950000</v>
      </c>
      <c r="M46" s="61">
        <v>950000</v>
      </c>
      <c r="N46" s="61">
        <v>900000</v>
      </c>
      <c r="O46" s="61">
        <v>900000</v>
      </c>
      <c r="Q46" s="173"/>
    </row>
    <row r="47" spans="1:17" ht="15" customHeight="1" x14ac:dyDescent="0.35">
      <c r="A47" s="186"/>
      <c r="B47" s="187"/>
      <c r="C47" s="108" t="s">
        <v>16</v>
      </c>
      <c r="D47" s="121">
        <v>375000</v>
      </c>
      <c r="E47" s="61">
        <v>355000</v>
      </c>
      <c r="F47" s="61">
        <v>355000</v>
      </c>
      <c r="G47" s="61">
        <v>355000</v>
      </c>
      <c r="H47" s="61">
        <v>370000</v>
      </c>
      <c r="I47" s="61">
        <v>370000</v>
      </c>
      <c r="J47" s="61">
        <v>510000</v>
      </c>
      <c r="K47" s="61">
        <v>510000</v>
      </c>
      <c r="L47" s="61">
        <v>510000</v>
      </c>
      <c r="M47" s="61">
        <v>510000</v>
      </c>
      <c r="N47" s="61">
        <v>455000</v>
      </c>
      <c r="O47" s="61">
        <v>470000</v>
      </c>
      <c r="Q47" s="173"/>
    </row>
    <row r="48" spans="1:17" ht="15" customHeight="1" x14ac:dyDescent="0.35">
      <c r="A48" s="185">
        <v>22</v>
      </c>
      <c r="B48" s="187" t="s">
        <v>26</v>
      </c>
      <c r="C48" s="108" t="s">
        <v>15</v>
      </c>
      <c r="D48" s="119">
        <v>325500</v>
      </c>
      <c r="E48" s="97">
        <v>285000</v>
      </c>
      <c r="F48" s="120">
        <v>271500</v>
      </c>
      <c r="G48" s="120">
        <v>271500</v>
      </c>
      <c r="H48" s="120">
        <v>271500</v>
      </c>
      <c r="I48" s="120">
        <v>271500</v>
      </c>
      <c r="J48" s="61">
        <v>700000</v>
      </c>
      <c r="K48" s="61">
        <v>700000</v>
      </c>
      <c r="L48" s="61">
        <v>650000</v>
      </c>
      <c r="M48" s="61">
        <v>700000</v>
      </c>
      <c r="N48" s="61">
        <v>563500</v>
      </c>
      <c r="O48" s="61">
        <v>613500</v>
      </c>
      <c r="Q48" s="173"/>
    </row>
    <row r="49" spans="1:15" ht="15" customHeight="1" x14ac:dyDescent="0.35">
      <c r="A49" s="186"/>
      <c r="B49" s="187"/>
      <c r="C49" s="108" t="s">
        <v>16</v>
      </c>
      <c r="D49" s="121">
        <v>1215000</v>
      </c>
      <c r="E49" s="61">
        <v>1145000</v>
      </c>
      <c r="F49" s="120">
        <v>1125000</v>
      </c>
      <c r="G49" s="61">
        <v>1080000</v>
      </c>
      <c r="H49" s="61">
        <v>1065000</v>
      </c>
      <c r="I49" s="61">
        <v>1040000</v>
      </c>
      <c r="J49" s="61">
        <v>1535000</v>
      </c>
      <c r="K49" s="61">
        <v>2665000</v>
      </c>
      <c r="L49" s="61">
        <v>2640000</v>
      </c>
      <c r="M49" s="61">
        <v>2640000</v>
      </c>
      <c r="N49" s="61">
        <v>2540000</v>
      </c>
      <c r="O49" s="61">
        <v>4015000</v>
      </c>
    </row>
    <row r="50" spans="1:15" ht="15" customHeight="1" x14ac:dyDescent="0.35">
      <c r="A50" s="185">
        <v>23</v>
      </c>
      <c r="B50" s="187" t="s">
        <v>27</v>
      </c>
      <c r="C50" s="108" t="s">
        <v>15</v>
      </c>
      <c r="D50" s="119">
        <v>170000</v>
      </c>
      <c r="E50" s="97">
        <v>194500</v>
      </c>
      <c r="F50" s="97">
        <v>194500</v>
      </c>
      <c r="G50" s="97">
        <v>194500</v>
      </c>
      <c r="H50" s="97">
        <v>194500</v>
      </c>
      <c r="I50" s="97">
        <v>194500</v>
      </c>
      <c r="J50" s="61">
        <v>263250</v>
      </c>
      <c r="K50" s="61">
        <v>249250</v>
      </c>
      <c r="L50" s="61">
        <v>244750</v>
      </c>
      <c r="M50" s="61">
        <v>249250</v>
      </c>
      <c r="N50" s="61">
        <v>262750</v>
      </c>
      <c r="O50" s="61">
        <v>249250</v>
      </c>
    </row>
    <row r="51" spans="1:15" ht="15" customHeight="1" x14ac:dyDescent="0.35">
      <c r="A51" s="186"/>
      <c r="B51" s="187"/>
      <c r="C51" s="108" t="s">
        <v>16</v>
      </c>
      <c r="D51" s="121">
        <v>295000</v>
      </c>
      <c r="E51" s="61">
        <v>305000</v>
      </c>
      <c r="F51" s="61">
        <v>305000</v>
      </c>
      <c r="G51" s="61">
        <v>315000</v>
      </c>
      <c r="H51" s="61">
        <v>315000</v>
      </c>
      <c r="I51" s="61">
        <v>315000</v>
      </c>
      <c r="J51" s="61">
        <v>430000</v>
      </c>
      <c r="K51" s="61">
        <v>410000</v>
      </c>
      <c r="L51" s="61">
        <v>375000</v>
      </c>
      <c r="M51" s="61">
        <v>395000</v>
      </c>
      <c r="N51" s="61">
        <v>375000</v>
      </c>
      <c r="O51" s="61">
        <v>410000</v>
      </c>
    </row>
    <row r="52" spans="1:15" ht="15" customHeight="1" x14ac:dyDescent="0.35">
      <c r="A52" s="185">
        <v>24</v>
      </c>
      <c r="B52" s="187" t="s">
        <v>246</v>
      </c>
      <c r="C52" s="108" t="s">
        <v>15</v>
      </c>
      <c r="D52" s="119">
        <v>549250</v>
      </c>
      <c r="E52" s="97">
        <v>608125</v>
      </c>
      <c r="F52" s="120">
        <v>621625</v>
      </c>
      <c r="G52" s="61">
        <v>608000</v>
      </c>
      <c r="H52" s="61">
        <v>557375</v>
      </c>
      <c r="I52" s="109">
        <v>561875</v>
      </c>
      <c r="J52" s="61">
        <v>552625</v>
      </c>
      <c r="K52" s="61">
        <v>539125</v>
      </c>
      <c r="L52" s="61">
        <v>521125</v>
      </c>
      <c r="M52" s="61">
        <v>557125</v>
      </c>
      <c r="N52" s="61">
        <v>603125</v>
      </c>
      <c r="O52" s="61">
        <v>698625</v>
      </c>
    </row>
    <row r="53" spans="1:15" ht="15" customHeight="1" x14ac:dyDescent="0.35">
      <c r="A53" s="186"/>
      <c r="B53" s="187"/>
      <c r="C53" s="108" t="s">
        <v>16</v>
      </c>
      <c r="D53" s="119">
        <v>845000</v>
      </c>
      <c r="E53" s="61">
        <v>990000</v>
      </c>
      <c r="F53" s="61">
        <v>990000</v>
      </c>
      <c r="G53" s="61">
        <v>975000</v>
      </c>
      <c r="H53" s="61">
        <v>975000</v>
      </c>
      <c r="I53" s="61">
        <v>965000</v>
      </c>
      <c r="J53" s="61">
        <v>1400000</v>
      </c>
      <c r="K53" s="61">
        <v>1405000</v>
      </c>
      <c r="L53" s="61">
        <v>1370000</v>
      </c>
      <c r="M53" s="61">
        <v>1420000</v>
      </c>
      <c r="N53" s="61">
        <v>1420000</v>
      </c>
      <c r="O53" s="61">
        <v>1455000</v>
      </c>
    </row>
    <row r="54" spans="1:15" ht="15" customHeight="1" x14ac:dyDescent="0.35">
      <c r="A54" s="185">
        <v>25</v>
      </c>
      <c r="B54" s="187" t="s">
        <v>248</v>
      </c>
      <c r="C54" s="108" t="s">
        <v>15</v>
      </c>
      <c r="D54" s="119">
        <v>734750</v>
      </c>
      <c r="E54" s="61">
        <v>734750</v>
      </c>
      <c r="F54" s="61">
        <v>734750</v>
      </c>
      <c r="G54" s="61">
        <v>634750</v>
      </c>
      <c r="H54" s="61">
        <v>634750</v>
      </c>
      <c r="I54" s="109">
        <v>623500</v>
      </c>
      <c r="J54" s="61">
        <v>1387000</v>
      </c>
      <c r="K54" s="61">
        <v>1387000</v>
      </c>
      <c r="L54" s="61">
        <v>1387000</v>
      </c>
      <c r="M54" s="61">
        <v>1387000</v>
      </c>
      <c r="N54" s="61">
        <v>1387000</v>
      </c>
      <c r="O54" s="61">
        <v>1387000</v>
      </c>
    </row>
    <row r="55" spans="1:15" ht="15" customHeight="1" x14ac:dyDescent="0.35">
      <c r="A55" s="186"/>
      <c r="B55" s="187"/>
      <c r="C55" s="108" t="s">
        <v>16</v>
      </c>
      <c r="D55" s="121">
        <v>565000</v>
      </c>
      <c r="E55" s="61">
        <v>550000</v>
      </c>
      <c r="F55" s="61">
        <v>550000</v>
      </c>
      <c r="G55" s="61">
        <v>590000</v>
      </c>
      <c r="H55" s="61">
        <v>815000</v>
      </c>
      <c r="I55" s="61">
        <v>815000</v>
      </c>
      <c r="J55" s="61">
        <v>855000</v>
      </c>
      <c r="K55" s="61">
        <v>815000</v>
      </c>
      <c r="L55" s="61">
        <v>815000</v>
      </c>
      <c r="M55" s="61">
        <v>895000</v>
      </c>
      <c r="N55" s="61">
        <v>855000</v>
      </c>
      <c r="O55" s="61">
        <v>855000</v>
      </c>
    </row>
    <row r="56" spans="1:15" ht="14.5" x14ac:dyDescent="0.35">
      <c r="A56" s="185">
        <v>26</v>
      </c>
      <c r="B56" s="187" t="s">
        <v>235</v>
      </c>
      <c r="C56" s="108" t="s">
        <v>15</v>
      </c>
      <c r="D56" s="119">
        <v>288625</v>
      </c>
      <c r="E56" s="97">
        <v>302125</v>
      </c>
      <c r="F56" s="97">
        <v>302125</v>
      </c>
      <c r="G56" s="97">
        <v>302125</v>
      </c>
      <c r="H56" s="61">
        <v>264125</v>
      </c>
      <c r="I56" s="61">
        <v>264125</v>
      </c>
      <c r="J56" s="61">
        <v>1650625</v>
      </c>
      <c r="K56" s="61">
        <v>1650625</v>
      </c>
      <c r="L56" s="61">
        <v>1650625</v>
      </c>
      <c r="M56" s="61">
        <v>1650625</v>
      </c>
      <c r="N56" s="61">
        <v>1700626</v>
      </c>
      <c r="O56" s="61">
        <v>1700625</v>
      </c>
    </row>
    <row r="57" spans="1:15" ht="14.5" x14ac:dyDescent="0.35">
      <c r="A57" s="186"/>
      <c r="B57" s="187"/>
      <c r="C57" s="108" t="s">
        <v>16</v>
      </c>
      <c r="D57" s="121">
        <v>520000</v>
      </c>
      <c r="E57" s="61">
        <v>515000</v>
      </c>
      <c r="F57" s="120">
        <v>520000</v>
      </c>
      <c r="G57" s="120">
        <v>520000</v>
      </c>
      <c r="H57" s="120">
        <v>495000</v>
      </c>
      <c r="I57" s="61">
        <v>490000</v>
      </c>
      <c r="J57" s="61">
        <v>655000</v>
      </c>
      <c r="K57" s="61">
        <v>655000</v>
      </c>
      <c r="L57" s="61">
        <v>655000</v>
      </c>
      <c r="M57" s="61">
        <v>655000</v>
      </c>
      <c r="N57" s="61">
        <v>655000</v>
      </c>
      <c r="O57" s="61">
        <v>655000</v>
      </c>
    </row>
    <row r="58" spans="1:15" ht="15" customHeight="1" x14ac:dyDescent="0.35">
      <c r="A58" s="185">
        <v>27</v>
      </c>
      <c r="B58" s="188" t="s">
        <v>28</v>
      </c>
      <c r="C58" s="108" t="s">
        <v>15</v>
      </c>
      <c r="D58" s="119">
        <v>654000</v>
      </c>
      <c r="E58" s="97">
        <v>691125</v>
      </c>
      <c r="F58" s="97">
        <v>691125</v>
      </c>
      <c r="G58" s="61">
        <v>701125</v>
      </c>
      <c r="H58" s="61">
        <v>701125</v>
      </c>
      <c r="I58" s="61">
        <v>701125</v>
      </c>
      <c r="J58" s="61">
        <v>1977000</v>
      </c>
      <c r="K58" s="61">
        <v>1877000</v>
      </c>
      <c r="L58" s="61">
        <v>1877000</v>
      </c>
      <c r="M58" s="61">
        <v>1877000</v>
      </c>
      <c r="N58" s="61">
        <v>1777000</v>
      </c>
      <c r="O58" s="61">
        <v>1827000</v>
      </c>
    </row>
    <row r="59" spans="1:15" ht="15" customHeight="1" x14ac:dyDescent="0.35">
      <c r="A59" s="186"/>
      <c r="B59" s="189"/>
      <c r="C59" s="108" t="s">
        <v>16</v>
      </c>
      <c r="D59" s="119">
        <v>445000</v>
      </c>
      <c r="E59" s="61">
        <v>460000</v>
      </c>
      <c r="F59" s="61">
        <v>460000</v>
      </c>
      <c r="G59" s="61">
        <v>460000</v>
      </c>
      <c r="H59" s="61">
        <v>470000</v>
      </c>
      <c r="I59" s="61">
        <v>485000</v>
      </c>
      <c r="J59" s="61">
        <v>650000</v>
      </c>
      <c r="K59" s="61">
        <v>650000</v>
      </c>
      <c r="L59" s="61">
        <v>650000</v>
      </c>
      <c r="M59" s="61">
        <v>650000</v>
      </c>
      <c r="N59" s="61">
        <v>630000</v>
      </c>
      <c r="O59" s="61">
        <v>670000</v>
      </c>
    </row>
    <row r="60" spans="1:15" ht="15" customHeight="1" x14ac:dyDescent="0.35">
      <c r="A60" s="185">
        <v>28</v>
      </c>
      <c r="B60" s="188" t="s">
        <v>247</v>
      </c>
      <c r="C60" s="108" t="s">
        <v>15</v>
      </c>
      <c r="D60" s="119">
        <v>377625</v>
      </c>
      <c r="E60" s="97">
        <v>364125</v>
      </c>
      <c r="F60" s="97">
        <v>364125</v>
      </c>
      <c r="G60" s="61">
        <v>377625</v>
      </c>
      <c r="H60" s="61">
        <v>465325</v>
      </c>
      <c r="I60" s="61">
        <v>465325</v>
      </c>
      <c r="J60" s="61">
        <v>465325</v>
      </c>
      <c r="K60" s="61">
        <v>465325</v>
      </c>
      <c r="L60" s="61">
        <v>465325</v>
      </c>
      <c r="M60" s="61">
        <v>1057625</v>
      </c>
      <c r="N60" s="61">
        <v>1094075</v>
      </c>
      <c r="O60" s="61">
        <v>1107575</v>
      </c>
    </row>
    <row r="61" spans="1:15" ht="15" customHeight="1" x14ac:dyDescent="0.35">
      <c r="A61" s="186"/>
      <c r="B61" s="189"/>
      <c r="C61" s="108" t="s">
        <v>16</v>
      </c>
      <c r="D61" s="121">
        <v>561500</v>
      </c>
      <c r="E61" s="61">
        <v>531500</v>
      </c>
      <c r="F61" s="120">
        <v>516500</v>
      </c>
      <c r="G61" s="61">
        <v>531500</v>
      </c>
      <c r="H61" s="61">
        <v>536500</v>
      </c>
      <c r="I61" s="61">
        <v>536500</v>
      </c>
      <c r="J61" s="61">
        <v>686500</v>
      </c>
      <c r="K61" s="61">
        <v>686500</v>
      </c>
      <c r="L61" s="61">
        <v>686500</v>
      </c>
      <c r="M61" s="61">
        <v>686500</v>
      </c>
      <c r="N61" s="61">
        <v>691500</v>
      </c>
      <c r="O61" s="61">
        <v>711500</v>
      </c>
    </row>
    <row r="62" spans="1:15" ht="15" customHeight="1" x14ac:dyDescent="0.35">
      <c r="A62" s="185">
        <v>29</v>
      </c>
      <c r="B62" s="188" t="s">
        <v>29</v>
      </c>
      <c r="C62" s="108" t="s">
        <v>15</v>
      </c>
      <c r="D62" s="119">
        <v>211625</v>
      </c>
      <c r="E62" s="97">
        <v>226000</v>
      </c>
      <c r="F62" s="97">
        <v>226000</v>
      </c>
      <c r="G62" s="61">
        <v>217125</v>
      </c>
      <c r="H62" s="61">
        <v>217125</v>
      </c>
      <c r="I62" s="109">
        <v>230625</v>
      </c>
      <c r="J62" s="61">
        <v>230625</v>
      </c>
      <c r="K62" s="61">
        <v>230625</v>
      </c>
      <c r="L62" s="61">
        <v>217125</v>
      </c>
      <c r="M62" s="61">
        <v>230625</v>
      </c>
      <c r="N62" s="61">
        <v>244125</v>
      </c>
      <c r="O62" s="61">
        <v>244125</v>
      </c>
    </row>
    <row r="63" spans="1:15" ht="15" customHeight="1" x14ac:dyDescent="0.35">
      <c r="A63" s="186"/>
      <c r="B63" s="189"/>
      <c r="C63" s="108" t="s">
        <v>16</v>
      </c>
      <c r="D63" s="121">
        <v>305000</v>
      </c>
      <c r="E63" s="61">
        <v>265000</v>
      </c>
      <c r="F63" s="61">
        <v>265000</v>
      </c>
      <c r="G63" s="61">
        <v>265000</v>
      </c>
      <c r="H63" s="61">
        <v>280000</v>
      </c>
      <c r="I63" s="61">
        <v>280000</v>
      </c>
      <c r="J63" s="61">
        <v>385000</v>
      </c>
      <c r="K63" s="61">
        <v>375000</v>
      </c>
      <c r="L63" s="61">
        <v>355000</v>
      </c>
      <c r="M63" s="61">
        <v>375000</v>
      </c>
      <c r="N63" s="61">
        <v>395000</v>
      </c>
      <c r="O63" s="61">
        <v>395000</v>
      </c>
    </row>
    <row r="64" spans="1:15" ht="15" customHeight="1" x14ac:dyDescent="0.35">
      <c r="A64" s="185">
        <v>30</v>
      </c>
      <c r="B64" s="188" t="s">
        <v>30</v>
      </c>
      <c r="C64" s="108" t="s">
        <v>15</v>
      </c>
      <c r="D64" s="119">
        <v>69000</v>
      </c>
      <c r="E64" s="61">
        <v>69000</v>
      </c>
      <c r="F64" s="61">
        <v>69000</v>
      </c>
      <c r="G64" s="61">
        <v>69000</v>
      </c>
      <c r="H64" s="61">
        <v>69000</v>
      </c>
      <c r="I64" s="61">
        <v>69000</v>
      </c>
      <c r="J64" s="61">
        <v>400000</v>
      </c>
      <c r="K64" s="61">
        <v>400000</v>
      </c>
      <c r="L64" s="61">
        <v>350000</v>
      </c>
      <c r="M64" s="61">
        <v>400000</v>
      </c>
      <c r="N64" s="61">
        <v>400000</v>
      </c>
      <c r="O64" s="61">
        <v>400000</v>
      </c>
    </row>
    <row r="65" spans="1:16" ht="15" customHeight="1" x14ac:dyDescent="0.35">
      <c r="A65" s="186"/>
      <c r="B65" s="189"/>
      <c r="C65" s="108" t="s">
        <v>16</v>
      </c>
      <c r="D65" s="119">
        <v>115000</v>
      </c>
      <c r="E65" s="61">
        <v>135000</v>
      </c>
      <c r="F65" s="61">
        <v>135000</v>
      </c>
      <c r="G65" s="61">
        <v>135000</v>
      </c>
      <c r="H65" s="61">
        <v>140000</v>
      </c>
      <c r="I65" s="61">
        <v>140000</v>
      </c>
      <c r="J65" s="61">
        <v>210000</v>
      </c>
      <c r="K65" s="61">
        <v>210000</v>
      </c>
      <c r="L65" s="61">
        <v>185000</v>
      </c>
      <c r="M65" s="61">
        <v>185000</v>
      </c>
      <c r="N65" s="61">
        <v>185000</v>
      </c>
      <c r="O65" s="61">
        <v>210000</v>
      </c>
    </row>
    <row r="66" spans="1:16" ht="15" customHeight="1" x14ac:dyDescent="0.35">
      <c r="A66" s="185">
        <v>31</v>
      </c>
      <c r="B66" s="188" t="s">
        <v>31</v>
      </c>
      <c r="C66" s="108" t="s">
        <v>15</v>
      </c>
      <c r="D66" s="119">
        <v>1297720</v>
      </c>
      <c r="E66" s="97">
        <v>1291095</v>
      </c>
      <c r="F66" s="120">
        <v>1297720</v>
      </c>
      <c r="G66" s="61">
        <v>1273220</v>
      </c>
      <c r="H66" s="61">
        <v>1273220</v>
      </c>
      <c r="I66" s="61">
        <v>1273220</v>
      </c>
      <c r="J66" s="61">
        <v>1273220</v>
      </c>
      <c r="K66" s="61">
        <v>5750000</v>
      </c>
      <c r="L66" s="61">
        <v>5750000</v>
      </c>
      <c r="M66" s="61">
        <v>5750000</v>
      </c>
      <c r="N66" s="61">
        <v>5950000</v>
      </c>
      <c r="O66" s="61">
        <v>6050000</v>
      </c>
    </row>
    <row r="67" spans="1:16" ht="15" customHeight="1" x14ac:dyDescent="0.35">
      <c r="A67" s="186"/>
      <c r="B67" s="189"/>
      <c r="C67" s="108" t="s">
        <v>16</v>
      </c>
      <c r="D67" s="121">
        <v>2940000</v>
      </c>
      <c r="E67" s="61">
        <v>3090000</v>
      </c>
      <c r="F67" s="120">
        <v>3095000</v>
      </c>
      <c r="G67" s="61">
        <v>3145000</v>
      </c>
      <c r="H67" s="61">
        <v>3180000</v>
      </c>
      <c r="I67" s="61">
        <v>3180000</v>
      </c>
      <c r="J67" s="61">
        <v>3300000</v>
      </c>
      <c r="K67" s="61">
        <v>3333750</v>
      </c>
      <c r="L67" s="61">
        <v>3348750</v>
      </c>
      <c r="M67" s="61">
        <v>3322500</v>
      </c>
      <c r="N67" s="61">
        <v>3313750</v>
      </c>
      <c r="O67" s="61">
        <v>3587500</v>
      </c>
    </row>
    <row r="68" spans="1:16" ht="15" customHeight="1" x14ac:dyDescent="0.35">
      <c r="A68" s="185">
        <v>32</v>
      </c>
      <c r="B68" s="188" t="s">
        <v>32</v>
      </c>
      <c r="C68" s="108" t="s">
        <v>15</v>
      </c>
      <c r="D68" s="119">
        <v>2311000</v>
      </c>
      <c r="E68" s="97">
        <v>666250</v>
      </c>
      <c r="F68" s="97">
        <v>666250</v>
      </c>
      <c r="G68" s="61">
        <v>641750</v>
      </c>
      <c r="H68" s="61">
        <v>641750</v>
      </c>
      <c r="I68" s="61">
        <v>641750</v>
      </c>
      <c r="J68" s="61">
        <v>3350000</v>
      </c>
      <c r="K68" s="61">
        <v>3250000</v>
      </c>
      <c r="L68" s="61">
        <v>3300000</v>
      </c>
      <c r="M68" s="61">
        <v>3350000</v>
      </c>
      <c r="N68" s="61">
        <v>3275750</v>
      </c>
      <c r="O68" s="61">
        <v>3175750</v>
      </c>
    </row>
    <row r="69" spans="1:16" ht="15" customHeight="1" x14ac:dyDescent="0.35">
      <c r="A69" s="186"/>
      <c r="B69" s="189"/>
      <c r="C69" s="108" t="s">
        <v>16</v>
      </c>
      <c r="D69" s="121">
        <v>1022250</v>
      </c>
      <c r="E69" s="61">
        <v>1035000</v>
      </c>
      <c r="F69" s="120">
        <v>1020000</v>
      </c>
      <c r="G69" s="61">
        <v>990000</v>
      </c>
      <c r="H69" s="61">
        <v>990000</v>
      </c>
      <c r="I69" s="61">
        <v>990000</v>
      </c>
      <c r="J69" s="61">
        <v>1345000</v>
      </c>
      <c r="K69" s="61">
        <v>1305000</v>
      </c>
      <c r="L69" s="61">
        <v>1400000</v>
      </c>
      <c r="M69" s="61">
        <v>1420000</v>
      </c>
      <c r="N69" s="61">
        <v>1380000</v>
      </c>
      <c r="O69" s="61">
        <v>1370000</v>
      </c>
    </row>
    <row r="70" spans="1:16" ht="15" customHeight="1" x14ac:dyDescent="0.35">
      <c r="A70" s="185">
        <v>33</v>
      </c>
      <c r="B70" s="188" t="s">
        <v>33</v>
      </c>
      <c r="C70" s="108" t="s">
        <v>15</v>
      </c>
      <c r="D70" s="119">
        <v>637000</v>
      </c>
      <c r="E70" s="97">
        <v>649250</v>
      </c>
      <c r="F70" s="120">
        <v>661500</v>
      </c>
      <c r="G70" s="61">
        <v>649250</v>
      </c>
      <c r="H70" s="61">
        <v>649250</v>
      </c>
      <c r="I70" s="61">
        <v>649250</v>
      </c>
      <c r="J70" s="61">
        <v>3600000</v>
      </c>
      <c r="K70" s="61">
        <v>3550000</v>
      </c>
      <c r="L70" s="61">
        <v>3450000</v>
      </c>
      <c r="M70" s="61">
        <v>3600000</v>
      </c>
      <c r="N70" s="61">
        <v>3600000</v>
      </c>
      <c r="O70" s="61">
        <v>3500000</v>
      </c>
    </row>
    <row r="71" spans="1:16" ht="15" customHeight="1" x14ac:dyDescent="0.35">
      <c r="A71" s="186"/>
      <c r="B71" s="189"/>
      <c r="C71" s="108" t="s">
        <v>16</v>
      </c>
      <c r="D71" s="121">
        <v>1090000</v>
      </c>
      <c r="E71" s="61">
        <v>1085000</v>
      </c>
      <c r="F71" s="120">
        <v>1080000</v>
      </c>
      <c r="G71" s="61">
        <v>1065000</v>
      </c>
      <c r="H71" s="61">
        <v>1075000</v>
      </c>
      <c r="I71" s="61">
        <v>1075000</v>
      </c>
      <c r="J71" s="61">
        <v>1450000</v>
      </c>
      <c r="K71" s="61">
        <v>1425000</v>
      </c>
      <c r="L71" s="61">
        <v>1390000</v>
      </c>
      <c r="M71" s="61">
        <v>1410000</v>
      </c>
      <c r="N71" s="61">
        <v>1390000</v>
      </c>
      <c r="O71" s="61">
        <v>1330000</v>
      </c>
    </row>
    <row r="72" spans="1:16" ht="15" customHeight="1" x14ac:dyDescent="0.35">
      <c r="A72" s="185">
        <v>34</v>
      </c>
      <c r="B72" s="188" t="s">
        <v>34</v>
      </c>
      <c r="C72" s="108" t="s">
        <v>15</v>
      </c>
      <c r="D72" s="119">
        <v>858500</v>
      </c>
      <c r="E72" s="97">
        <v>843750</v>
      </c>
      <c r="F72" s="120">
        <v>856000</v>
      </c>
      <c r="G72" s="61">
        <v>807000</v>
      </c>
      <c r="H72" s="61">
        <v>819250</v>
      </c>
      <c r="I72" s="61">
        <v>819250</v>
      </c>
      <c r="J72" s="61">
        <f>5066842.15+4155337</f>
        <v>9222179.1500000004</v>
      </c>
      <c r="K72" s="61">
        <f>807000+4163078</f>
        <v>4970078</v>
      </c>
      <c r="L72" s="61">
        <f>782500+4152538</f>
        <v>4935038</v>
      </c>
      <c r="M72" s="61">
        <v>4960788</v>
      </c>
      <c r="N72" s="61">
        <v>4793015</v>
      </c>
      <c r="O72" s="61">
        <v>4849949</v>
      </c>
    </row>
    <row r="73" spans="1:16" ht="15" customHeight="1" x14ac:dyDescent="0.35">
      <c r="A73" s="186"/>
      <c r="B73" s="189"/>
      <c r="C73" s="108" t="s">
        <v>16</v>
      </c>
      <c r="D73" s="108">
        <v>1210000</v>
      </c>
      <c r="E73" s="61">
        <v>1195000</v>
      </c>
      <c r="F73" s="61">
        <v>1200000</v>
      </c>
      <c r="G73" s="61">
        <v>1150000</v>
      </c>
      <c r="H73" s="61">
        <v>1165000</v>
      </c>
      <c r="I73" s="61">
        <v>1165000</v>
      </c>
      <c r="J73" s="61">
        <v>1560000</v>
      </c>
      <c r="K73" s="61">
        <v>1555000</v>
      </c>
      <c r="L73" s="61">
        <v>1515000</v>
      </c>
      <c r="M73" s="61">
        <v>1500000</v>
      </c>
      <c r="N73" s="61">
        <v>1440000</v>
      </c>
      <c r="O73" s="61">
        <v>1510000</v>
      </c>
    </row>
    <row r="74" spans="1:16" ht="15" customHeight="1" x14ac:dyDescent="0.35">
      <c r="A74" s="185">
        <v>35</v>
      </c>
      <c r="B74" s="188" t="s">
        <v>220</v>
      </c>
      <c r="C74" s="108" t="s">
        <v>15</v>
      </c>
      <c r="D74" s="61">
        <v>2030102</v>
      </c>
      <c r="E74" s="61">
        <v>910437</v>
      </c>
      <c r="F74" s="61">
        <v>910437</v>
      </c>
      <c r="G74" s="61">
        <v>855437</v>
      </c>
      <c r="H74" s="61">
        <v>855437</v>
      </c>
      <c r="I74" s="109">
        <v>855437</v>
      </c>
      <c r="J74" s="61">
        <v>2610015</v>
      </c>
      <c r="K74" s="61">
        <v>2760015</v>
      </c>
      <c r="L74" s="61">
        <v>2960015</v>
      </c>
      <c r="M74" s="61">
        <v>3104250</v>
      </c>
      <c r="N74" s="61">
        <v>3104250</v>
      </c>
      <c r="O74" s="61">
        <v>2994250</v>
      </c>
    </row>
    <row r="75" spans="1:16" ht="15" customHeight="1" x14ac:dyDescent="0.35">
      <c r="A75" s="186"/>
      <c r="B75" s="189"/>
      <c r="C75" s="108" t="s">
        <v>16</v>
      </c>
      <c r="D75" s="61">
        <v>737700</v>
      </c>
      <c r="E75" s="61">
        <v>672700</v>
      </c>
      <c r="F75" s="61">
        <v>672700</v>
      </c>
      <c r="G75" s="61">
        <v>657700</v>
      </c>
      <c r="H75" s="61">
        <v>657700</v>
      </c>
      <c r="I75" s="109">
        <v>652700</v>
      </c>
      <c r="J75" s="61">
        <v>1241885</v>
      </c>
      <c r="K75" s="61">
        <v>1227285</v>
      </c>
      <c r="L75" s="61">
        <v>1252085</v>
      </c>
      <c r="M75" s="61">
        <v>1257850</v>
      </c>
      <c r="N75" s="61">
        <v>1257850</v>
      </c>
      <c r="O75" s="61">
        <v>1262850</v>
      </c>
    </row>
    <row r="76" spans="1:16" ht="14.5" x14ac:dyDescent="0.35">
      <c r="A76" s="185">
        <v>36</v>
      </c>
      <c r="B76" s="187" t="s">
        <v>221</v>
      </c>
      <c r="C76" s="108" t="s">
        <v>15</v>
      </c>
      <c r="D76" s="61">
        <v>534700</v>
      </c>
      <c r="E76" s="61">
        <v>534700</v>
      </c>
      <c r="F76" s="61">
        <v>534700</v>
      </c>
      <c r="G76" s="61">
        <v>534700</v>
      </c>
      <c r="H76" s="61">
        <v>534700</v>
      </c>
      <c r="I76" s="61">
        <v>534700</v>
      </c>
      <c r="J76" s="61">
        <v>534700</v>
      </c>
      <c r="K76" s="61">
        <v>534700</v>
      </c>
      <c r="L76" s="61">
        <v>534700</v>
      </c>
      <c r="M76" s="61">
        <v>534700</v>
      </c>
      <c r="N76" s="61">
        <v>534700</v>
      </c>
      <c r="O76" s="61">
        <v>534700</v>
      </c>
    </row>
    <row r="77" spans="1:16" ht="14.5" x14ac:dyDescent="0.35">
      <c r="A77" s="186"/>
      <c r="B77" s="187"/>
      <c r="C77" s="108" t="s">
        <v>16</v>
      </c>
      <c r="D77" s="61">
        <v>262500</v>
      </c>
      <c r="E77" s="61">
        <v>262500</v>
      </c>
      <c r="F77" s="61">
        <v>262500</v>
      </c>
      <c r="G77" s="61">
        <v>262500</v>
      </c>
      <c r="H77" s="61">
        <v>262500</v>
      </c>
      <c r="I77" s="61">
        <v>262500</v>
      </c>
      <c r="J77" s="61">
        <v>262500</v>
      </c>
      <c r="K77" s="61">
        <v>262500</v>
      </c>
      <c r="L77" s="61">
        <v>262500</v>
      </c>
      <c r="M77" s="61">
        <v>262500</v>
      </c>
      <c r="N77" s="61">
        <v>262500</v>
      </c>
      <c r="O77" s="61">
        <v>262500</v>
      </c>
    </row>
    <row r="78" spans="1:16" ht="15" customHeight="1" x14ac:dyDescent="0.35">
      <c r="A78" s="185">
        <v>37</v>
      </c>
      <c r="B78" s="188" t="s">
        <v>222</v>
      </c>
      <c r="C78" s="108" t="s">
        <v>15</v>
      </c>
      <c r="D78" s="61">
        <v>382995</v>
      </c>
      <c r="E78" s="109">
        <f>510660/4</f>
        <v>127665</v>
      </c>
      <c r="F78" s="109">
        <f>510660/4</f>
        <v>127665</v>
      </c>
      <c r="G78" s="109">
        <f>510660/4</f>
        <v>127665</v>
      </c>
      <c r="H78" s="109">
        <f>510660/4</f>
        <v>127665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</row>
    <row r="79" spans="1:16" ht="15" customHeight="1" x14ac:dyDescent="0.35">
      <c r="A79" s="186"/>
      <c r="B79" s="189"/>
      <c r="C79" s="108" t="s">
        <v>16</v>
      </c>
      <c r="D79" s="61">
        <v>405000</v>
      </c>
      <c r="E79" s="109">
        <f>570000/4</f>
        <v>142500</v>
      </c>
      <c r="F79" s="109">
        <f>570000/4</f>
        <v>142500</v>
      </c>
      <c r="G79" s="109">
        <f>570000/4</f>
        <v>142500</v>
      </c>
      <c r="H79" s="109">
        <f>570000/4</f>
        <v>142500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</row>
    <row r="80" spans="1:16" ht="15" customHeight="1" x14ac:dyDescent="0.35">
      <c r="A80" s="185">
        <v>38</v>
      </c>
      <c r="B80" s="188" t="s">
        <v>253</v>
      </c>
      <c r="C80" s="108" t="s">
        <v>15</v>
      </c>
      <c r="D80" s="61">
        <v>3000000</v>
      </c>
      <c r="E80" s="61">
        <v>3000000</v>
      </c>
      <c r="F80" s="61">
        <v>3000000</v>
      </c>
      <c r="G80" s="61">
        <v>3000000</v>
      </c>
      <c r="H80" s="61">
        <v>3000000</v>
      </c>
      <c r="I80" s="61">
        <v>3000000</v>
      </c>
      <c r="J80" s="61">
        <v>3000000</v>
      </c>
      <c r="K80" s="61">
        <v>3000000</v>
      </c>
      <c r="L80" s="61">
        <v>3000000</v>
      </c>
      <c r="M80" s="61">
        <v>3000000</v>
      </c>
      <c r="N80" s="61">
        <v>3000000</v>
      </c>
      <c r="O80" s="61">
        <v>3000000</v>
      </c>
      <c r="P80" s="172"/>
    </row>
    <row r="81" spans="1:15" ht="15" customHeight="1" x14ac:dyDescent="0.35">
      <c r="A81" s="186"/>
      <c r="B81" s="189"/>
      <c r="C81" s="108" t="s">
        <v>16</v>
      </c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</row>
    <row r="82" spans="1:15" ht="15" customHeight="1" x14ac:dyDescent="0.35">
      <c r="A82" s="185">
        <v>39</v>
      </c>
      <c r="B82" s="188" t="s">
        <v>35</v>
      </c>
      <c r="C82" s="108" t="s">
        <v>15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245000</v>
      </c>
      <c r="O82" s="61">
        <v>0</v>
      </c>
    </row>
    <row r="83" spans="1:15" ht="15" customHeight="1" x14ac:dyDescent="0.35">
      <c r="A83" s="186"/>
      <c r="B83" s="189"/>
      <c r="C83" s="108" t="s">
        <v>16</v>
      </c>
      <c r="D83" s="61">
        <v>250000</v>
      </c>
      <c r="E83" s="61">
        <v>250000</v>
      </c>
      <c r="F83" s="61">
        <v>330000</v>
      </c>
      <c r="G83" s="61">
        <v>330000</v>
      </c>
      <c r="H83" s="61">
        <v>260000</v>
      </c>
      <c r="I83" s="61">
        <v>290000</v>
      </c>
      <c r="J83" s="61">
        <v>290000</v>
      </c>
      <c r="K83" s="61">
        <v>290000</v>
      </c>
      <c r="L83" s="61">
        <v>265000</v>
      </c>
      <c r="M83" s="61">
        <v>220000</v>
      </c>
      <c r="N83" s="61">
        <v>0</v>
      </c>
      <c r="O83" s="61">
        <v>245000</v>
      </c>
    </row>
    <row r="84" spans="1:15" ht="15" customHeight="1" x14ac:dyDescent="0.35">
      <c r="A84" s="185">
        <v>40</v>
      </c>
      <c r="B84" s="188" t="s">
        <v>36</v>
      </c>
      <c r="C84" s="108" t="s">
        <v>15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</row>
    <row r="85" spans="1:15" ht="15" customHeight="1" x14ac:dyDescent="0.35">
      <c r="A85" s="186"/>
      <c r="B85" s="189"/>
      <c r="C85" s="108" t="s">
        <v>16</v>
      </c>
      <c r="D85" s="109">
        <v>114000</v>
      </c>
      <c r="E85" s="61">
        <v>110000</v>
      </c>
      <c r="F85" s="109">
        <v>114000</v>
      </c>
      <c r="G85" s="61">
        <v>112000</v>
      </c>
      <c r="H85" s="61">
        <v>112000</v>
      </c>
      <c r="I85" s="61">
        <v>112000</v>
      </c>
      <c r="J85" s="61">
        <v>113000</v>
      </c>
      <c r="K85" s="61">
        <v>114000</v>
      </c>
      <c r="L85" s="61">
        <v>105000</v>
      </c>
      <c r="M85" s="61">
        <v>100000</v>
      </c>
      <c r="N85" s="61">
        <v>100000</v>
      </c>
      <c r="O85" s="61">
        <v>108000</v>
      </c>
    </row>
    <row r="86" spans="1:15" ht="15" customHeight="1" x14ac:dyDescent="0.35">
      <c r="A86" s="185">
        <v>41</v>
      </c>
      <c r="B86" s="188" t="s">
        <v>37</v>
      </c>
      <c r="C86" s="108" t="s">
        <v>15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61">
        <v>0</v>
      </c>
      <c r="O86" s="61">
        <v>0</v>
      </c>
    </row>
    <row r="87" spans="1:15" ht="15" customHeight="1" x14ac:dyDescent="0.35">
      <c r="A87" s="186"/>
      <c r="B87" s="189"/>
      <c r="C87" s="108" t="s">
        <v>16</v>
      </c>
      <c r="D87" s="61">
        <v>0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1">
        <v>0</v>
      </c>
    </row>
    <row r="88" spans="1:15" ht="15" customHeight="1" x14ac:dyDescent="0.35">
      <c r="A88" s="185">
        <v>42</v>
      </c>
      <c r="B88" s="188" t="s">
        <v>38</v>
      </c>
      <c r="C88" s="108" t="s">
        <v>15</v>
      </c>
      <c r="D88" s="61">
        <v>1088100</v>
      </c>
      <c r="E88" s="61">
        <v>990900</v>
      </c>
      <c r="F88" s="61">
        <v>1092800</v>
      </c>
      <c r="G88" s="61">
        <v>1095400</v>
      </c>
      <c r="H88" s="61">
        <v>1095400</v>
      </c>
      <c r="I88" s="61">
        <v>1095400</v>
      </c>
      <c r="J88" s="61">
        <v>1095400</v>
      </c>
      <c r="K88" s="61">
        <v>1098600</v>
      </c>
      <c r="L88" s="61">
        <v>1098600</v>
      </c>
      <c r="M88" s="61">
        <v>1098600</v>
      </c>
      <c r="N88" s="61">
        <v>1098600</v>
      </c>
      <c r="O88" s="61">
        <v>1098600</v>
      </c>
    </row>
    <row r="89" spans="1:15" ht="15" customHeight="1" x14ac:dyDescent="0.35">
      <c r="A89" s="186"/>
      <c r="B89" s="189"/>
      <c r="C89" s="108" t="s">
        <v>16</v>
      </c>
      <c r="D89" s="61">
        <v>1451475</v>
      </c>
      <c r="E89" s="61">
        <v>1473975</v>
      </c>
      <c r="F89" s="61">
        <v>1432725</v>
      </c>
      <c r="G89" s="61">
        <v>1462725</v>
      </c>
      <c r="H89" s="61">
        <v>1451475</v>
      </c>
      <c r="I89" s="61">
        <v>1421475</v>
      </c>
      <c r="J89" s="61">
        <v>1436475</v>
      </c>
      <c r="K89" s="61">
        <v>1455225</v>
      </c>
      <c r="L89" s="61">
        <v>1428975</v>
      </c>
      <c r="M89" s="61">
        <v>1455225</v>
      </c>
      <c r="N89" s="61">
        <v>1428975</v>
      </c>
      <c r="O89" s="61">
        <v>1406475</v>
      </c>
    </row>
    <row r="90" spans="1:15" ht="15" customHeight="1" x14ac:dyDescent="0.35">
      <c r="A90" s="185">
        <v>43</v>
      </c>
      <c r="B90" s="188" t="s">
        <v>39</v>
      </c>
      <c r="C90" s="108" t="s">
        <v>15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</row>
    <row r="91" spans="1:15" ht="15" customHeight="1" x14ac:dyDescent="0.35">
      <c r="A91" s="186"/>
      <c r="B91" s="189"/>
      <c r="C91" s="108" t="s">
        <v>16</v>
      </c>
      <c r="D91" s="61">
        <v>22000</v>
      </c>
      <c r="E91" s="61">
        <v>22000</v>
      </c>
      <c r="F91" s="61">
        <v>22000</v>
      </c>
      <c r="G91" s="61">
        <v>22000</v>
      </c>
      <c r="H91" s="61">
        <v>20000</v>
      </c>
      <c r="I91" s="61">
        <v>20000</v>
      </c>
      <c r="J91" s="61">
        <v>20000</v>
      </c>
      <c r="K91" s="61">
        <v>18000</v>
      </c>
      <c r="L91" s="61">
        <v>18000</v>
      </c>
      <c r="M91" s="61">
        <v>18000</v>
      </c>
      <c r="N91" s="61">
        <v>18000</v>
      </c>
      <c r="O91" s="61">
        <v>18000</v>
      </c>
    </row>
    <row r="92" spans="1:15" ht="15" customHeight="1" x14ac:dyDescent="0.35">
      <c r="A92" s="185">
        <v>44</v>
      </c>
      <c r="B92" s="188" t="s">
        <v>40</v>
      </c>
      <c r="C92" s="108" t="s">
        <v>15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1">
        <v>0</v>
      </c>
      <c r="K92" s="61">
        <v>0</v>
      </c>
      <c r="L92" s="61">
        <v>0</v>
      </c>
      <c r="M92" s="61">
        <v>0</v>
      </c>
      <c r="N92" s="61">
        <v>0</v>
      </c>
      <c r="O92" s="61">
        <v>0</v>
      </c>
    </row>
    <row r="93" spans="1:15" ht="15" customHeight="1" x14ac:dyDescent="0.35">
      <c r="A93" s="186"/>
      <c r="B93" s="189"/>
      <c r="C93" s="108" t="s">
        <v>16</v>
      </c>
      <c r="D93" s="61">
        <v>200000</v>
      </c>
      <c r="E93" s="61">
        <v>200000</v>
      </c>
      <c r="F93" s="61">
        <v>200000</v>
      </c>
      <c r="G93" s="61">
        <v>200000</v>
      </c>
      <c r="H93" s="61">
        <v>200000</v>
      </c>
      <c r="I93" s="61">
        <v>200000</v>
      </c>
      <c r="J93" s="61">
        <v>200000</v>
      </c>
      <c r="K93" s="61">
        <v>200000</v>
      </c>
      <c r="L93" s="61">
        <v>200000</v>
      </c>
      <c r="M93" s="61">
        <v>200000</v>
      </c>
      <c r="N93" s="61">
        <v>200000</v>
      </c>
      <c r="O93" s="61">
        <v>200000</v>
      </c>
    </row>
    <row r="94" spans="1:15" ht="15" customHeight="1" x14ac:dyDescent="0.35">
      <c r="A94" s="185">
        <v>45</v>
      </c>
      <c r="B94" s="188" t="s">
        <v>41</v>
      </c>
      <c r="C94" s="108" t="s">
        <v>15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0</v>
      </c>
      <c r="L94" s="61">
        <v>0</v>
      </c>
      <c r="M94" s="61">
        <v>0</v>
      </c>
      <c r="N94" s="61">
        <v>0</v>
      </c>
      <c r="O94" s="61">
        <v>0</v>
      </c>
    </row>
    <row r="95" spans="1:15" ht="15" customHeight="1" x14ac:dyDescent="0.35">
      <c r="A95" s="186"/>
      <c r="B95" s="189"/>
      <c r="C95" s="108" t="s">
        <v>16</v>
      </c>
      <c r="D95" s="61">
        <v>258500</v>
      </c>
      <c r="E95" s="61">
        <v>253500</v>
      </c>
      <c r="F95" s="61">
        <v>273500</v>
      </c>
      <c r="G95" s="61">
        <v>273500</v>
      </c>
      <c r="H95" s="61">
        <v>273500</v>
      </c>
      <c r="I95" s="61">
        <v>271000</v>
      </c>
      <c r="J95" s="61">
        <v>268500</v>
      </c>
      <c r="K95" s="61">
        <v>263500</v>
      </c>
      <c r="L95" s="61">
        <v>270000</v>
      </c>
      <c r="M95" s="61">
        <v>0</v>
      </c>
      <c r="N95" s="61">
        <v>258500</v>
      </c>
      <c r="O95" s="61">
        <v>0</v>
      </c>
    </row>
    <row r="96" spans="1:15" ht="15" customHeight="1" x14ac:dyDescent="0.35">
      <c r="A96" s="185">
        <v>46</v>
      </c>
      <c r="B96" s="188" t="s">
        <v>42</v>
      </c>
      <c r="C96" s="108" t="s">
        <v>15</v>
      </c>
      <c r="D96" s="61">
        <v>142500</v>
      </c>
      <c r="E96" s="61">
        <v>130500</v>
      </c>
      <c r="F96" s="61">
        <v>133500</v>
      </c>
      <c r="G96" s="61">
        <v>121500</v>
      </c>
      <c r="H96" s="61">
        <v>121500</v>
      </c>
      <c r="I96" s="61">
        <f>243000/2</f>
        <v>121500</v>
      </c>
      <c r="J96" s="123">
        <v>121500</v>
      </c>
      <c r="K96" s="61">
        <f>261000/2</f>
        <v>130500</v>
      </c>
      <c r="L96" s="61">
        <f>261000/2</f>
        <v>130500</v>
      </c>
      <c r="M96" s="61">
        <v>126517</v>
      </c>
      <c r="N96" s="61">
        <v>126517</v>
      </c>
      <c r="O96" s="61">
        <v>126517</v>
      </c>
    </row>
    <row r="97" spans="1:17" ht="15" customHeight="1" x14ac:dyDescent="0.35">
      <c r="A97" s="186"/>
      <c r="B97" s="189"/>
      <c r="C97" s="108" t="s">
        <v>16</v>
      </c>
      <c r="D97" s="61">
        <v>8400</v>
      </c>
      <c r="E97" s="61">
        <v>7800</v>
      </c>
      <c r="F97" s="61">
        <v>7800</v>
      </c>
      <c r="G97" s="61">
        <v>7700</v>
      </c>
      <c r="H97" s="61">
        <v>7800</v>
      </c>
      <c r="I97" s="61">
        <v>7500</v>
      </c>
      <c r="J97" s="61">
        <v>7500</v>
      </c>
      <c r="K97" s="61">
        <v>8100</v>
      </c>
      <c r="L97" s="61">
        <v>8100</v>
      </c>
      <c r="M97" s="61">
        <v>7900</v>
      </c>
      <c r="N97" s="61">
        <v>7900</v>
      </c>
      <c r="O97" s="61">
        <v>7900</v>
      </c>
    </row>
    <row r="98" spans="1:17" ht="15" customHeight="1" x14ac:dyDescent="0.35">
      <c r="A98" s="185">
        <v>47</v>
      </c>
      <c r="B98" s="188" t="s">
        <v>43</v>
      </c>
      <c r="C98" s="108" t="s">
        <v>15</v>
      </c>
      <c r="D98" s="61">
        <v>355000</v>
      </c>
      <c r="E98" s="61">
        <v>355000</v>
      </c>
      <c r="F98" s="61">
        <v>355000</v>
      </c>
      <c r="G98" s="61">
        <v>355000</v>
      </c>
      <c r="H98" s="61">
        <v>355000</v>
      </c>
      <c r="I98" s="61">
        <v>355000</v>
      </c>
      <c r="J98" s="61">
        <v>355000</v>
      </c>
      <c r="K98" s="61">
        <v>355000</v>
      </c>
      <c r="L98" s="61">
        <v>355000</v>
      </c>
      <c r="M98" s="61">
        <v>355000</v>
      </c>
      <c r="N98" s="61">
        <v>345000</v>
      </c>
      <c r="O98" s="61">
        <v>345000</v>
      </c>
    </row>
    <row r="99" spans="1:17" ht="15" customHeight="1" x14ac:dyDescent="0.35">
      <c r="A99" s="186"/>
      <c r="B99" s="189"/>
      <c r="C99" s="108" t="s">
        <v>16</v>
      </c>
      <c r="D99" s="61">
        <v>0</v>
      </c>
      <c r="E99" s="61">
        <v>0</v>
      </c>
      <c r="F99" s="61">
        <v>0</v>
      </c>
      <c r="G99" s="61">
        <v>0</v>
      </c>
      <c r="H99" s="61">
        <v>0</v>
      </c>
      <c r="I99" s="61">
        <v>0</v>
      </c>
      <c r="J99" s="61">
        <v>0</v>
      </c>
      <c r="K99" s="61">
        <v>0</v>
      </c>
      <c r="L99" s="61">
        <v>0</v>
      </c>
      <c r="M99" s="61">
        <v>0</v>
      </c>
      <c r="N99" s="61">
        <v>0</v>
      </c>
      <c r="O99" s="61">
        <v>0</v>
      </c>
    </row>
    <row r="100" spans="1:17" ht="15" customHeight="1" x14ac:dyDescent="0.35">
      <c r="A100" s="185">
        <v>48</v>
      </c>
      <c r="B100" s="188" t="s">
        <v>44</v>
      </c>
      <c r="C100" s="108" t="s">
        <v>15</v>
      </c>
      <c r="D100" s="61">
        <v>0</v>
      </c>
      <c r="E100" s="61">
        <v>0</v>
      </c>
      <c r="F100" s="61">
        <v>0</v>
      </c>
      <c r="G100" s="61">
        <v>0</v>
      </c>
      <c r="H100" s="61">
        <v>0</v>
      </c>
      <c r="I100" s="61">
        <v>0</v>
      </c>
      <c r="J100" s="61">
        <v>0</v>
      </c>
      <c r="K100" s="61">
        <v>0</v>
      </c>
      <c r="L100" s="61">
        <v>0</v>
      </c>
      <c r="M100" s="61">
        <v>0</v>
      </c>
      <c r="N100" s="61">
        <v>0</v>
      </c>
      <c r="O100" s="61">
        <v>0</v>
      </c>
    </row>
    <row r="101" spans="1:17" ht="15" customHeight="1" x14ac:dyDescent="0.35">
      <c r="A101" s="186"/>
      <c r="B101" s="189"/>
      <c r="C101" s="108" t="s">
        <v>16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</row>
    <row r="102" spans="1:17" ht="15" customHeight="1" x14ac:dyDescent="0.35">
      <c r="A102" s="185">
        <v>49</v>
      </c>
      <c r="B102" s="188" t="s">
        <v>45</v>
      </c>
      <c r="C102" s="108" t="s">
        <v>15</v>
      </c>
      <c r="D102" s="61">
        <v>112500</v>
      </c>
      <c r="E102" s="61">
        <v>112500</v>
      </c>
      <c r="F102" s="61">
        <v>112500</v>
      </c>
      <c r="G102" s="61">
        <v>112500</v>
      </c>
      <c r="H102" s="61">
        <v>112500</v>
      </c>
      <c r="I102" s="61">
        <v>112500</v>
      </c>
      <c r="J102" s="61">
        <v>116500</v>
      </c>
      <c r="K102" s="61">
        <v>116500</v>
      </c>
      <c r="L102" s="61">
        <v>116500</v>
      </c>
      <c r="M102" s="61">
        <v>116500</v>
      </c>
      <c r="N102" s="61">
        <v>116500</v>
      </c>
      <c r="O102" s="61">
        <v>116500</v>
      </c>
    </row>
    <row r="103" spans="1:17" ht="15" customHeight="1" x14ac:dyDescent="0.35">
      <c r="A103" s="186"/>
      <c r="B103" s="189"/>
      <c r="C103" s="108" t="s">
        <v>16</v>
      </c>
      <c r="D103" s="61">
        <v>62500</v>
      </c>
      <c r="E103" s="61">
        <v>62500</v>
      </c>
      <c r="F103" s="61">
        <v>62500</v>
      </c>
      <c r="G103" s="61">
        <v>62500</v>
      </c>
      <c r="H103" s="61">
        <v>62500</v>
      </c>
      <c r="I103" s="61">
        <v>62500</v>
      </c>
      <c r="J103" s="61">
        <v>97500</v>
      </c>
      <c r="K103" s="61">
        <v>97500</v>
      </c>
      <c r="L103" s="61">
        <v>97500</v>
      </c>
      <c r="M103" s="61">
        <v>97500</v>
      </c>
      <c r="N103" s="61">
        <v>97500</v>
      </c>
      <c r="O103" s="61">
        <v>97500</v>
      </c>
    </row>
    <row r="104" spans="1:17" ht="15" customHeight="1" x14ac:dyDescent="0.35">
      <c r="A104" s="185">
        <v>50</v>
      </c>
      <c r="B104" s="188" t="s">
        <v>46</v>
      </c>
      <c r="C104" s="108" t="s">
        <v>15</v>
      </c>
      <c r="D104" s="61">
        <v>447400</v>
      </c>
      <c r="E104" s="61">
        <v>447400</v>
      </c>
      <c r="F104" s="61">
        <v>447400</v>
      </c>
      <c r="G104" s="61">
        <v>447400</v>
      </c>
      <c r="H104" s="61">
        <v>447400</v>
      </c>
      <c r="I104" s="109">
        <v>455600</v>
      </c>
      <c r="J104" s="61">
        <v>455600</v>
      </c>
      <c r="K104" s="61">
        <v>455600</v>
      </c>
      <c r="L104" s="61">
        <v>455600</v>
      </c>
      <c r="M104" s="61">
        <v>437600</v>
      </c>
      <c r="N104" s="61">
        <v>437600</v>
      </c>
      <c r="O104" s="61">
        <v>437600</v>
      </c>
    </row>
    <row r="105" spans="1:17" ht="15" customHeight="1" x14ac:dyDescent="0.35">
      <c r="A105" s="193"/>
      <c r="B105" s="194"/>
      <c r="C105" s="108" t="s">
        <v>16</v>
      </c>
      <c r="D105" s="61">
        <v>645000</v>
      </c>
      <c r="E105" s="61">
        <v>645000</v>
      </c>
      <c r="F105" s="61">
        <v>645000</v>
      </c>
      <c r="G105" s="61">
        <v>645000</v>
      </c>
      <c r="H105" s="61">
        <v>645000</v>
      </c>
      <c r="I105" s="109">
        <v>656250</v>
      </c>
      <c r="J105" s="61">
        <f>625250+202500</f>
        <v>827750</v>
      </c>
      <c r="K105" s="61">
        <f>625250+202500</f>
        <v>827750</v>
      </c>
      <c r="L105" s="61">
        <v>858750</v>
      </c>
      <c r="M105" s="61">
        <v>825000</v>
      </c>
      <c r="N105" s="61">
        <v>825000</v>
      </c>
      <c r="O105" s="61">
        <v>825000</v>
      </c>
    </row>
    <row r="106" spans="1:17" ht="15" customHeight="1" x14ac:dyDescent="0.35">
      <c r="A106" s="186"/>
      <c r="B106" s="189"/>
      <c r="C106" s="108" t="s">
        <v>47</v>
      </c>
      <c r="D106" s="61">
        <v>0</v>
      </c>
      <c r="E106" s="61">
        <v>0</v>
      </c>
      <c r="F106" s="61">
        <v>0</v>
      </c>
      <c r="G106" s="61">
        <v>0</v>
      </c>
      <c r="H106" s="61">
        <v>0</v>
      </c>
      <c r="I106" s="61">
        <v>0</v>
      </c>
      <c r="J106" s="61">
        <v>0</v>
      </c>
      <c r="K106" s="61">
        <v>0</v>
      </c>
      <c r="L106" s="61">
        <v>0</v>
      </c>
      <c r="M106" s="61">
        <v>0</v>
      </c>
      <c r="N106" s="61">
        <v>0</v>
      </c>
      <c r="O106" s="61">
        <v>0</v>
      </c>
      <c r="Q106" s="176"/>
    </row>
    <row r="107" spans="1:17" ht="15" customHeight="1" x14ac:dyDescent="0.35">
      <c r="A107" s="185">
        <v>51</v>
      </c>
      <c r="B107" s="188" t="s">
        <v>48</v>
      </c>
      <c r="C107" s="108" t="s">
        <v>15</v>
      </c>
      <c r="D107" s="61">
        <v>450000</v>
      </c>
      <c r="E107" s="61">
        <v>450000</v>
      </c>
      <c r="F107" s="61">
        <v>450000</v>
      </c>
      <c r="G107" s="61">
        <v>450000</v>
      </c>
      <c r="H107" s="61">
        <v>450000</v>
      </c>
      <c r="I107" s="61">
        <v>450000</v>
      </c>
      <c r="J107" s="61">
        <f>600000+32950</f>
        <v>632950</v>
      </c>
      <c r="K107" s="61">
        <v>605000</v>
      </c>
      <c r="L107" s="61">
        <v>511750</v>
      </c>
      <c r="M107" s="61">
        <v>511750</v>
      </c>
      <c r="N107" s="61">
        <v>511750</v>
      </c>
      <c r="O107" s="61">
        <v>497025</v>
      </c>
      <c r="Q107" s="176"/>
    </row>
    <row r="108" spans="1:17" ht="15" customHeight="1" x14ac:dyDescent="0.35">
      <c r="A108" s="193"/>
      <c r="B108" s="194"/>
      <c r="C108" s="108" t="s">
        <v>16</v>
      </c>
      <c r="D108" s="61">
        <v>450000</v>
      </c>
      <c r="E108" s="61">
        <v>450000</v>
      </c>
      <c r="F108" s="61">
        <v>450000</v>
      </c>
      <c r="G108" s="61">
        <v>450000</v>
      </c>
      <c r="H108" s="61">
        <v>450000</v>
      </c>
      <c r="I108" s="61">
        <v>450000</v>
      </c>
      <c r="J108" s="61">
        <f>450000+345000</f>
        <v>795000</v>
      </c>
      <c r="K108" s="61">
        <v>760000</v>
      </c>
      <c r="L108" s="61">
        <v>635000</v>
      </c>
      <c r="M108" s="61">
        <v>635000</v>
      </c>
      <c r="N108" s="61">
        <v>635000</v>
      </c>
      <c r="O108" s="61">
        <v>615000</v>
      </c>
      <c r="Q108" s="176"/>
    </row>
    <row r="109" spans="1:17" ht="15" customHeight="1" x14ac:dyDescent="0.35">
      <c r="A109" s="186"/>
      <c r="B109" s="189"/>
      <c r="C109" s="108" t="s">
        <v>47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0</v>
      </c>
      <c r="M109" s="61">
        <v>0</v>
      </c>
      <c r="N109" s="61">
        <v>0</v>
      </c>
      <c r="O109" s="61">
        <v>0</v>
      </c>
      <c r="Q109" s="176"/>
    </row>
    <row r="110" spans="1:17" ht="15" customHeight="1" x14ac:dyDescent="0.35">
      <c r="A110" s="185">
        <v>52</v>
      </c>
      <c r="B110" s="188" t="s">
        <v>49</v>
      </c>
      <c r="C110" s="108" t="s">
        <v>15</v>
      </c>
      <c r="D110" s="61">
        <v>400000</v>
      </c>
      <c r="E110" s="61">
        <v>400000</v>
      </c>
      <c r="F110" s="61">
        <v>400000</v>
      </c>
      <c r="G110" s="61">
        <v>380000</v>
      </c>
      <c r="H110" s="61">
        <v>360000</v>
      </c>
      <c r="I110" s="61">
        <v>360000</v>
      </c>
      <c r="J110" s="61">
        <v>360000</v>
      </c>
      <c r="K110" s="61">
        <v>360000</v>
      </c>
      <c r="L110" s="61">
        <v>1750000</v>
      </c>
      <c r="M110" s="61">
        <v>1700000</v>
      </c>
      <c r="N110" s="61">
        <v>1650000</v>
      </c>
      <c r="O110" s="61">
        <v>1600000</v>
      </c>
      <c r="Q110" s="176"/>
    </row>
    <row r="111" spans="1:17" ht="15" customHeight="1" x14ac:dyDescent="0.35">
      <c r="A111" s="193"/>
      <c r="B111" s="194"/>
      <c r="C111" s="108" t="s">
        <v>16</v>
      </c>
      <c r="D111" s="61">
        <v>581250</v>
      </c>
      <c r="E111" s="61">
        <v>581250</v>
      </c>
      <c r="F111" s="61">
        <v>581250</v>
      </c>
      <c r="G111" s="61">
        <v>551250</v>
      </c>
      <c r="H111" s="61">
        <v>348750</v>
      </c>
      <c r="I111" s="61">
        <v>348750</v>
      </c>
      <c r="J111" s="61">
        <v>348750</v>
      </c>
      <c r="K111" s="61">
        <v>675000</v>
      </c>
      <c r="L111" s="61">
        <v>656250</v>
      </c>
      <c r="M111" s="61">
        <v>637500</v>
      </c>
      <c r="N111" s="61">
        <v>618750</v>
      </c>
      <c r="O111" s="61">
        <v>626250</v>
      </c>
      <c r="Q111" s="176"/>
    </row>
    <row r="112" spans="1:17" ht="15" customHeight="1" x14ac:dyDescent="0.35">
      <c r="A112" s="186"/>
      <c r="B112" s="189"/>
      <c r="C112" s="108" t="s">
        <v>47</v>
      </c>
      <c r="D112" s="61">
        <v>0</v>
      </c>
      <c r="E112" s="61">
        <v>0</v>
      </c>
      <c r="F112" s="6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</row>
    <row r="113" spans="1:17" ht="15" customHeight="1" x14ac:dyDescent="0.35">
      <c r="A113" s="185">
        <v>53</v>
      </c>
      <c r="B113" s="188" t="s">
        <v>50</v>
      </c>
      <c r="C113" s="108" t="s">
        <v>15</v>
      </c>
      <c r="D113" s="61">
        <v>319675</v>
      </c>
      <c r="E113" s="61">
        <v>344200</v>
      </c>
      <c r="F113" s="61">
        <v>344200</v>
      </c>
      <c r="G113" s="61">
        <v>342625</v>
      </c>
      <c r="H113" s="61">
        <v>342625</v>
      </c>
      <c r="I113" s="61">
        <v>346175</v>
      </c>
      <c r="J113" s="61">
        <v>336425</v>
      </c>
      <c r="K113" s="61">
        <v>336425</v>
      </c>
      <c r="L113" s="61">
        <v>336425</v>
      </c>
      <c r="M113" s="61">
        <v>336425</v>
      </c>
      <c r="N113" s="61">
        <v>336425</v>
      </c>
      <c r="O113" s="61">
        <v>336425</v>
      </c>
    </row>
    <row r="114" spans="1:17" ht="15" customHeight="1" x14ac:dyDescent="0.35">
      <c r="A114" s="193"/>
      <c r="B114" s="194"/>
      <c r="C114" s="108" t="s">
        <v>16</v>
      </c>
      <c r="D114" s="61">
        <v>472500</v>
      </c>
      <c r="E114" s="61">
        <v>506250</v>
      </c>
      <c r="F114" s="61">
        <v>506250</v>
      </c>
      <c r="G114" s="61">
        <v>502500</v>
      </c>
      <c r="H114" s="61">
        <v>502500</v>
      </c>
      <c r="I114" s="61">
        <v>506250</v>
      </c>
      <c r="J114" s="61">
        <v>491250</v>
      </c>
      <c r="K114" s="61">
        <v>491250</v>
      </c>
      <c r="L114" s="61">
        <v>491250</v>
      </c>
      <c r="M114" s="61">
        <v>491250</v>
      </c>
      <c r="N114" s="61">
        <v>491250</v>
      </c>
      <c r="O114" s="61">
        <v>491250</v>
      </c>
    </row>
    <row r="115" spans="1:17" ht="15" customHeight="1" x14ac:dyDescent="0.35">
      <c r="A115" s="186"/>
      <c r="B115" s="189"/>
      <c r="C115" s="108" t="s">
        <v>47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61">
        <v>0</v>
      </c>
      <c r="L115" s="61">
        <v>0</v>
      </c>
      <c r="M115" s="61">
        <v>0</v>
      </c>
      <c r="N115" s="61">
        <v>0</v>
      </c>
      <c r="O115" s="61">
        <v>0</v>
      </c>
    </row>
    <row r="116" spans="1:17" ht="15" customHeight="1" x14ac:dyDescent="0.35">
      <c r="A116" s="185">
        <v>54</v>
      </c>
      <c r="B116" s="188" t="s">
        <v>51</v>
      </c>
      <c r="C116" s="108" t="s">
        <v>15</v>
      </c>
      <c r="D116" s="61">
        <v>386750</v>
      </c>
      <c r="E116" s="61">
        <v>386750</v>
      </c>
      <c r="F116" s="61">
        <v>394925</v>
      </c>
      <c r="G116" s="61">
        <v>394925</v>
      </c>
      <c r="H116" s="61">
        <v>394925</v>
      </c>
      <c r="I116" s="109">
        <v>394925</v>
      </c>
      <c r="J116" s="61">
        <v>377025</v>
      </c>
      <c r="K116" s="61">
        <v>2100000</v>
      </c>
      <c r="L116" s="61">
        <v>2100000</v>
      </c>
      <c r="M116" s="61">
        <v>2100000</v>
      </c>
      <c r="N116" s="61">
        <v>2100000</v>
      </c>
      <c r="O116" s="61">
        <v>2400000</v>
      </c>
    </row>
    <row r="117" spans="1:17" ht="15" customHeight="1" x14ac:dyDescent="0.35">
      <c r="A117" s="193"/>
      <c r="B117" s="194"/>
      <c r="C117" s="108" t="s">
        <v>16</v>
      </c>
      <c r="D117" s="61">
        <v>611250</v>
      </c>
      <c r="E117" s="61">
        <v>611250</v>
      </c>
      <c r="F117" s="61">
        <v>622500</v>
      </c>
      <c r="G117" s="61">
        <v>622500</v>
      </c>
      <c r="H117" s="61">
        <v>622500</v>
      </c>
      <c r="I117" s="109">
        <v>622500</v>
      </c>
      <c r="J117" s="61">
        <v>1035000</v>
      </c>
      <c r="K117" s="61">
        <v>765000</v>
      </c>
      <c r="L117" s="61">
        <v>765000</v>
      </c>
      <c r="M117" s="61">
        <v>765000</v>
      </c>
      <c r="N117" s="61">
        <v>765000</v>
      </c>
      <c r="O117" s="61">
        <v>858750</v>
      </c>
    </row>
    <row r="118" spans="1:17" ht="15" customHeight="1" x14ac:dyDescent="0.35">
      <c r="A118" s="186"/>
      <c r="B118" s="189"/>
      <c r="C118" s="108" t="s">
        <v>47</v>
      </c>
      <c r="D118" s="61">
        <v>0</v>
      </c>
      <c r="E118" s="61">
        <v>0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1">
        <v>0</v>
      </c>
      <c r="L118" s="61">
        <v>0</v>
      </c>
      <c r="M118" s="61">
        <v>0</v>
      </c>
      <c r="N118" s="61">
        <v>0</v>
      </c>
      <c r="O118" s="61">
        <v>0</v>
      </c>
    </row>
    <row r="119" spans="1:17" ht="15" customHeight="1" x14ac:dyDescent="0.35">
      <c r="A119" s="185">
        <v>55</v>
      </c>
      <c r="B119" s="188" t="s">
        <v>52</v>
      </c>
      <c r="C119" s="108" t="s">
        <v>15</v>
      </c>
      <c r="D119" s="61">
        <v>640000</v>
      </c>
      <c r="E119" s="61">
        <v>640000</v>
      </c>
      <c r="F119" s="61">
        <v>500000</v>
      </c>
      <c r="G119" s="61">
        <v>500000</v>
      </c>
      <c r="H119" s="61">
        <v>500000</v>
      </c>
      <c r="I119" s="61">
        <v>500000</v>
      </c>
      <c r="J119" s="61">
        <v>500000</v>
      </c>
      <c r="K119" s="61">
        <v>500000</v>
      </c>
      <c r="L119" s="61">
        <v>605000</v>
      </c>
      <c r="M119" s="179">
        <v>600000</v>
      </c>
      <c r="N119" s="183">
        <v>485000</v>
      </c>
      <c r="O119" s="61">
        <v>0</v>
      </c>
    </row>
    <row r="120" spans="1:17" ht="15" customHeight="1" x14ac:dyDescent="0.35">
      <c r="A120" s="193"/>
      <c r="B120" s="194"/>
      <c r="C120" s="108" t="s">
        <v>16</v>
      </c>
      <c r="D120" s="61">
        <v>296000</v>
      </c>
      <c r="E120" s="61">
        <v>296000</v>
      </c>
      <c r="F120" s="61">
        <v>300000</v>
      </c>
      <c r="G120" s="61">
        <v>300000</v>
      </c>
      <c r="H120" s="61">
        <v>300000</v>
      </c>
      <c r="I120" s="61">
        <v>300000</v>
      </c>
      <c r="J120" s="61">
        <v>300000</v>
      </c>
      <c r="K120" s="61">
        <v>300000</v>
      </c>
      <c r="L120" s="61">
        <v>535000</v>
      </c>
      <c r="M120" s="179">
        <v>530000</v>
      </c>
      <c r="N120" s="183">
        <v>420000</v>
      </c>
      <c r="O120" s="61">
        <v>0</v>
      </c>
    </row>
    <row r="121" spans="1:17" ht="15" customHeight="1" x14ac:dyDescent="0.35">
      <c r="A121" s="186"/>
      <c r="B121" s="189"/>
      <c r="C121" s="108" t="s">
        <v>47</v>
      </c>
      <c r="D121" s="61">
        <v>0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0</v>
      </c>
      <c r="L121" s="61">
        <v>0</v>
      </c>
      <c r="M121" s="61">
        <v>0</v>
      </c>
      <c r="N121" s="61">
        <v>0</v>
      </c>
      <c r="O121" s="61">
        <v>0</v>
      </c>
    </row>
    <row r="122" spans="1:17" ht="15" customHeight="1" x14ac:dyDescent="0.35">
      <c r="A122" s="185">
        <v>56</v>
      </c>
      <c r="B122" s="188" t="s">
        <v>53</v>
      </c>
      <c r="C122" s="108" t="s">
        <v>15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0</v>
      </c>
      <c r="M122" s="61">
        <v>0</v>
      </c>
      <c r="N122" s="61">
        <v>0</v>
      </c>
      <c r="O122" s="61">
        <v>0</v>
      </c>
    </row>
    <row r="123" spans="1:17" ht="15" customHeight="1" x14ac:dyDescent="0.35">
      <c r="A123" s="193"/>
      <c r="B123" s="194"/>
      <c r="C123" s="108" t="s">
        <v>16</v>
      </c>
      <c r="D123" s="61">
        <v>30000</v>
      </c>
      <c r="E123" s="61">
        <v>30000</v>
      </c>
      <c r="F123" s="61">
        <v>30000</v>
      </c>
      <c r="G123" s="61">
        <v>30000</v>
      </c>
      <c r="H123" s="61">
        <v>30000</v>
      </c>
      <c r="I123" s="61">
        <v>30000</v>
      </c>
      <c r="J123" s="61">
        <v>30000</v>
      </c>
      <c r="K123" s="61">
        <v>30000</v>
      </c>
      <c r="L123" s="61">
        <v>30000</v>
      </c>
      <c r="M123" s="61">
        <v>30000</v>
      </c>
      <c r="N123" s="61">
        <v>30000</v>
      </c>
      <c r="O123" s="61">
        <v>30000</v>
      </c>
    </row>
    <row r="124" spans="1:17" ht="15" customHeight="1" x14ac:dyDescent="0.35">
      <c r="A124" s="186"/>
      <c r="B124" s="189"/>
      <c r="C124" s="108" t="s">
        <v>47</v>
      </c>
      <c r="D124" s="61">
        <v>0</v>
      </c>
      <c r="E124" s="61">
        <v>0</v>
      </c>
      <c r="F124" s="61">
        <v>0</v>
      </c>
      <c r="G124" s="61">
        <v>0</v>
      </c>
      <c r="H124" s="61">
        <v>0</v>
      </c>
      <c r="I124" s="61">
        <v>0</v>
      </c>
      <c r="J124" s="61">
        <v>0</v>
      </c>
      <c r="K124" s="61">
        <v>0</v>
      </c>
      <c r="L124" s="61">
        <v>0</v>
      </c>
      <c r="M124" s="61">
        <v>0</v>
      </c>
      <c r="N124" s="61">
        <v>0</v>
      </c>
      <c r="O124" s="61">
        <v>0</v>
      </c>
    </row>
    <row r="125" spans="1:17" ht="15" customHeight="1" x14ac:dyDescent="0.35">
      <c r="A125" s="185">
        <v>57</v>
      </c>
      <c r="B125" s="188" t="s">
        <v>54</v>
      </c>
      <c r="C125" s="108" t="s">
        <v>15</v>
      </c>
      <c r="D125" s="61">
        <v>0</v>
      </c>
      <c r="E125" s="61">
        <v>0</v>
      </c>
      <c r="F125" s="61">
        <v>0</v>
      </c>
      <c r="G125" s="61">
        <v>0</v>
      </c>
      <c r="H125" s="61">
        <v>0</v>
      </c>
      <c r="I125" s="61">
        <v>0</v>
      </c>
      <c r="J125" s="61">
        <v>0</v>
      </c>
      <c r="K125" s="61">
        <v>0</v>
      </c>
      <c r="L125" s="61">
        <v>0</v>
      </c>
      <c r="M125" s="61">
        <v>0</v>
      </c>
      <c r="N125" s="61">
        <v>0</v>
      </c>
      <c r="O125" s="61">
        <v>0</v>
      </c>
    </row>
    <row r="126" spans="1:17" ht="15" customHeight="1" x14ac:dyDescent="0.35">
      <c r="A126" s="193"/>
      <c r="B126" s="194"/>
      <c r="C126" s="108" t="s">
        <v>16</v>
      </c>
      <c r="D126" s="61">
        <v>0</v>
      </c>
      <c r="E126" s="61">
        <v>0</v>
      </c>
      <c r="F126" s="61">
        <v>0</v>
      </c>
      <c r="G126" s="61">
        <v>0</v>
      </c>
      <c r="H126" s="61">
        <v>0</v>
      </c>
      <c r="I126" s="61">
        <v>0</v>
      </c>
      <c r="J126" s="61">
        <v>0</v>
      </c>
      <c r="K126" s="61">
        <v>0</v>
      </c>
      <c r="L126" s="61">
        <v>0</v>
      </c>
      <c r="M126" s="61">
        <v>0</v>
      </c>
      <c r="N126" s="61">
        <v>0</v>
      </c>
      <c r="O126" s="61">
        <v>0</v>
      </c>
      <c r="Q126" s="174"/>
    </row>
    <row r="127" spans="1:17" ht="15" customHeight="1" x14ac:dyDescent="0.35">
      <c r="A127" s="186"/>
      <c r="B127" s="189"/>
      <c r="C127" s="108" t="s">
        <v>47</v>
      </c>
      <c r="D127" s="61">
        <v>0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1">
        <v>0</v>
      </c>
      <c r="L127" s="61">
        <v>0</v>
      </c>
      <c r="M127" s="61">
        <v>0</v>
      </c>
      <c r="N127" s="61">
        <v>0</v>
      </c>
      <c r="O127" s="61">
        <v>0</v>
      </c>
      <c r="Q127" s="174"/>
    </row>
    <row r="128" spans="1:17" ht="15" customHeight="1" x14ac:dyDescent="0.35">
      <c r="A128" s="185">
        <v>58</v>
      </c>
      <c r="B128" s="188" t="s">
        <v>55</v>
      </c>
      <c r="C128" s="108" t="s">
        <v>15</v>
      </c>
      <c r="D128" s="61">
        <v>0</v>
      </c>
      <c r="E128" s="61">
        <v>0</v>
      </c>
      <c r="F128" s="61">
        <v>0</v>
      </c>
      <c r="G128" s="61">
        <v>0</v>
      </c>
      <c r="H128" s="61">
        <v>0</v>
      </c>
      <c r="I128" s="61">
        <v>0</v>
      </c>
      <c r="J128" s="61">
        <v>0</v>
      </c>
      <c r="K128" s="61">
        <v>0</v>
      </c>
      <c r="L128" s="61">
        <v>0</v>
      </c>
      <c r="M128" s="61">
        <v>0</v>
      </c>
      <c r="N128" s="61">
        <v>0</v>
      </c>
      <c r="O128" s="61">
        <v>0</v>
      </c>
    </row>
    <row r="129" spans="1:15" ht="15" customHeight="1" x14ac:dyDescent="0.35">
      <c r="A129" s="193"/>
      <c r="B129" s="194"/>
      <c r="C129" s="108" t="s">
        <v>16</v>
      </c>
      <c r="D129" s="61">
        <v>0</v>
      </c>
      <c r="E129" s="61">
        <v>0</v>
      </c>
      <c r="F129" s="61">
        <v>200000</v>
      </c>
      <c r="G129" s="61">
        <v>0</v>
      </c>
      <c r="H129" s="61">
        <v>0</v>
      </c>
      <c r="I129" s="61">
        <v>0</v>
      </c>
      <c r="J129" s="61">
        <v>0</v>
      </c>
      <c r="K129" s="61">
        <v>0</v>
      </c>
      <c r="L129" s="61">
        <v>0</v>
      </c>
      <c r="M129" s="61">
        <v>0</v>
      </c>
      <c r="N129" s="61">
        <v>0</v>
      </c>
      <c r="O129" s="61">
        <v>0</v>
      </c>
    </row>
    <row r="130" spans="1:15" ht="15" customHeight="1" x14ac:dyDescent="0.35">
      <c r="A130" s="186"/>
      <c r="B130" s="189"/>
      <c r="C130" s="108" t="s">
        <v>47</v>
      </c>
      <c r="D130" s="61">
        <v>0</v>
      </c>
      <c r="E130" s="61">
        <v>0</v>
      </c>
      <c r="F130" s="61">
        <v>0</v>
      </c>
      <c r="G130" s="61">
        <v>0</v>
      </c>
      <c r="H130" s="61">
        <v>0</v>
      </c>
      <c r="I130" s="61">
        <v>0</v>
      </c>
      <c r="J130" s="61">
        <v>0</v>
      </c>
      <c r="K130" s="61">
        <v>0</v>
      </c>
      <c r="L130" s="61">
        <v>0</v>
      </c>
      <c r="M130" s="61">
        <v>0</v>
      </c>
      <c r="N130" s="61">
        <v>0</v>
      </c>
      <c r="O130" s="61">
        <v>0</v>
      </c>
    </row>
    <row r="131" spans="1:15" ht="15" customHeight="1" x14ac:dyDescent="0.35">
      <c r="A131" s="185">
        <v>59</v>
      </c>
      <c r="B131" s="188" t="s">
        <v>56</v>
      </c>
      <c r="C131" s="108" t="s">
        <v>15</v>
      </c>
      <c r="D131" s="109">
        <v>1235125</v>
      </c>
      <c r="E131" s="61">
        <v>1226950</v>
      </c>
      <c r="F131" s="61">
        <v>1236675</v>
      </c>
      <c r="G131" s="61">
        <v>1236675</v>
      </c>
      <c r="H131" s="61">
        <v>1226950</v>
      </c>
      <c r="I131" s="61">
        <v>1226950</v>
      </c>
      <c r="J131" s="61">
        <v>1197775</v>
      </c>
      <c r="K131" s="61">
        <v>1140700</v>
      </c>
      <c r="L131" s="61">
        <v>0</v>
      </c>
      <c r="M131" s="61">
        <v>1130975</v>
      </c>
      <c r="N131" s="61">
        <v>1121250</v>
      </c>
      <c r="O131" s="61">
        <v>1118850</v>
      </c>
    </row>
    <row r="132" spans="1:15" ht="15" customHeight="1" x14ac:dyDescent="0.35">
      <c r="A132" s="193"/>
      <c r="B132" s="194"/>
      <c r="C132" s="108" t="s">
        <v>16</v>
      </c>
      <c r="D132" s="109">
        <v>1657500</v>
      </c>
      <c r="E132" s="61">
        <v>1646250</v>
      </c>
      <c r="F132" s="61">
        <v>1661250</v>
      </c>
      <c r="G132" s="61">
        <v>1661250</v>
      </c>
      <c r="H132" s="61">
        <v>1646250</v>
      </c>
      <c r="I132" s="61">
        <v>1646250</v>
      </c>
      <c r="J132" s="61">
        <v>1601250</v>
      </c>
      <c r="K132" s="61">
        <v>1972500</v>
      </c>
      <c r="L132" s="61">
        <v>0</v>
      </c>
      <c r="M132" s="61">
        <v>1950000</v>
      </c>
      <c r="N132" s="61">
        <v>1931250</v>
      </c>
      <c r="O132" s="61">
        <v>1935000</v>
      </c>
    </row>
    <row r="133" spans="1:15" ht="15" customHeight="1" x14ac:dyDescent="0.35">
      <c r="A133" s="186"/>
      <c r="B133" s="189"/>
      <c r="C133" s="108" t="s">
        <v>47</v>
      </c>
      <c r="D133" s="61">
        <v>0</v>
      </c>
      <c r="E133" s="61">
        <v>0</v>
      </c>
      <c r="F133" s="61">
        <v>0</v>
      </c>
      <c r="G133" s="61">
        <v>0</v>
      </c>
      <c r="H133" s="61">
        <v>0</v>
      </c>
      <c r="I133" s="61">
        <v>0</v>
      </c>
      <c r="J133" s="61">
        <v>0</v>
      </c>
      <c r="K133" s="61">
        <v>0</v>
      </c>
      <c r="L133" s="61">
        <v>0</v>
      </c>
      <c r="M133" s="61">
        <v>0</v>
      </c>
      <c r="N133" s="61">
        <v>0</v>
      </c>
      <c r="O133" s="61">
        <v>0</v>
      </c>
    </row>
    <row r="134" spans="1:15" ht="15" customHeight="1" x14ac:dyDescent="0.35">
      <c r="A134" s="185">
        <v>60</v>
      </c>
      <c r="B134" s="188" t="s">
        <v>57</v>
      </c>
      <c r="C134" s="108" t="s">
        <v>15</v>
      </c>
      <c r="D134" s="61">
        <v>484350</v>
      </c>
      <c r="E134" s="61">
        <v>476175</v>
      </c>
      <c r="F134" s="61">
        <v>476175</v>
      </c>
      <c r="G134" s="61">
        <v>476175</v>
      </c>
      <c r="H134" s="61">
        <v>476175</v>
      </c>
      <c r="I134" s="61">
        <v>466450</v>
      </c>
      <c r="J134" s="61">
        <v>466450</v>
      </c>
      <c r="K134" s="61">
        <v>484350</v>
      </c>
      <c r="L134" s="61">
        <v>487450</v>
      </c>
      <c r="M134" s="61">
        <v>487450</v>
      </c>
      <c r="N134" s="61">
        <v>487450</v>
      </c>
      <c r="O134" s="61">
        <v>487450</v>
      </c>
    </row>
    <row r="135" spans="1:15" ht="15" customHeight="1" x14ac:dyDescent="0.35">
      <c r="A135" s="193"/>
      <c r="B135" s="194"/>
      <c r="C135" s="108" t="s">
        <v>16</v>
      </c>
      <c r="D135" s="61">
        <v>738750</v>
      </c>
      <c r="E135" s="61">
        <v>727500</v>
      </c>
      <c r="F135" s="61">
        <v>727500</v>
      </c>
      <c r="G135" s="61">
        <v>727500</v>
      </c>
      <c r="H135" s="61">
        <v>727500</v>
      </c>
      <c r="I135" s="61">
        <v>727500</v>
      </c>
      <c r="J135" s="61">
        <v>727500</v>
      </c>
      <c r="K135" s="61">
        <v>735000</v>
      </c>
      <c r="L135" s="61">
        <v>746250</v>
      </c>
      <c r="M135" s="61">
        <v>746250</v>
      </c>
      <c r="N135" s="61">
        <v>746250</v>
      </c>
      <c r="O135" s="61">
        <v>746250</v>
      </c>
    </row>
    <row r="136" spans="1:15" ht="15" customHeight="1" x14ac:dyDescent="0.35">
      <c r="A136" s="186"/>
      <c r="B136" s="189"/>
      <c r="C136" s="108" t="s">
        <v>47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</row>
    <row r="137" spans="1:15" ht="15" customHeight="1" x14ac:dyDescent="0.35">
      <c r="A137" s="185">
        <v>61</v>
      </c>
      <c r="B137" s="188" t="s">
        <v>58</v>
      </c>
      <c r="C137" s="108" t="s">
        <v>15</v>
      </c>
      <c r="D137" s="61">
        <v>556828.75</v>
      </c>
      <c r="E137" s="61">
        <v>556828.75</v>
      </c>
      <c r="F137" s="61">
        <v>556828.75</v>
      </c>
      <c r="G137" s="61">
        <v>556828.75</v>
      </c>
      <c r="H137" s="61">
        <v>506804</v>
      </c>
      <c r="I137" s="109">
        <v>537379.25</v>
      </c>
      <c r="J137" s="61">
        <v>5080897.3099999996</v>
      </c>
      <c r="K137" s="61">
        <v>7017060</v>
      </c>
      <c r="L137" s="61">
        <f>7016935+1140700</f>
        <v>8157635</v>
      </c>
      <c r="M137" s="61">
        <v>7016935</v>
      </c>
      <c r="N137" s="61">
        <v>6916425</v>
      </c>
      <c r="O137" s="61">
        <v>6916425</v>
      </c>
    </row>
    <row r="138" spans="1:15" ht="15" customHeight="1" x14ac:dyDescent="0.35">
      <c r="A138" s="193"/>
      <c r="B138" s="194"/>
      <c r="C138" s="108" t="s">
        <v>16</v>
      </c>
      <c r="D138" s="108">
        <v>1080000</v>
      </c>
      <c r="E138" s="108">
        <v>1080000</v>
      </c>
      <c r="F138" s="108">
        <v>1080000</v>
      </c>
      <c r="G138" s="108">
        <v>1080000</v>
      </c>
      <c r="H138" s="108">
        <v>980000</v>
      </c>
      <c r="I138" s="109">
        <v>1040000</v>
      </c>
      <c r="J138" s="61">
        <v>1125000</v>
      </c>
      <c r="K138" s="61">
        <v>982500</v>
      </c>
      <c r="L138" s="61">
        <f>975000+1961250</f>
        <v>2936250</v>
      </c>
      <c r="M138" s="61">
        <v>956250</v>
      </c>
      <c r="N138" s="61">
        <v>960000</v>
      </c>
      <c r="O138" s="61">
        <v>975000</v>
      </c>
    </row>
    <row r="139" spans="1:15" ht="15" customHeight="1" x14ac:dyDescent="0.35">
      <c r="A139" s="186"/>
      <c r="B139" s="189"/>
      <c r="C139" s="108" t="s">
        <v>47</v>
      </c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0</v>
      </c>
      <c r="K139" s="61">
        <v>0</v>
      </c>
      <c r="L139" s="61">
        <v>0</v>
      </c>
      <c r="M139" s="61">
        <v>0</v>
      </c>
      <c r="N139" s="61">
        <v>0</v>
      </c>
      <c r="O139" s="61">
        <v>0</v>
      </c>
    </row>
    <row r="140" spans="1:15" ht="15" customHeight="1" x14ac:dyDescent="0.35">
      <c r="A140" s="185">
        <v>62</v>
      </c>
      <c r="B140" s="188" t="s">
        <v>59</v>
      </c>
      <c r="C140" s="108" t="s">
        <v>15</v>
      </c>
      <c r="D140" s="61">
        <v>592750</v>
      </c>
      <c r="E140" s="61">
        <v>592750</v>
      </c>
      <c r="F140" s="61">
        <v>609100</v>
      </c>
      <c r="G140" s="61">
        <f>40000+592750</f>
        <v>632750</v>
      </c>
      <c r="H140" s="61">
        <f>40000+592750</f>
        <v>632750</v>
      </c>
      <c r="I140" s="61">
        <f>40000+592750</f>
        <v>632750</v>
      </c>
      <c r="J140" s="61">
        <v>609100</v>
      </c>
      <c r="K140" s="61">
        <v>1280875</v>
      </c>
      <c r="L140" s="61">
        <v>1280875</v>
      </c>
      <c r="M140" s="76">
        <v>1280875</v>
      </c>
      <c r="N140" s="61">
        <v>1280875</v>
      </c>
      <c r="O140" s="61">
        <v>1280875</v>
      </c>
    </row>
    <row r="141" spans="1:15" ht="15" customHeight="1" x14ac:dyDescent="0.35">
      <c r="A141" s="193"/>
      <c r="B141" s="194"/>
      <c r="C141" s="108" t="s">
        <v>16</v>
      </c>
      <c r="D141" s="61">
        <v>777250</v>
      </c>
      <c r="E141" s="61">
        <v>777250</v>
      </c>
      <c r="F141" s="61">
        <v>800900</v>
      </c>
      <c r="G141" s="61">
        <v>777250</v>
      </c>
      <c r="H141" s="61">
        <v>777250</v>
      </c>
      <c r="I141" s="61">
        <v>777250</v>
      </c>
      <c r="J141" s="61">
        <v>800900</v>
      </c>
      <c r="K141" s="61">
        <v>1009125</v>
      </c>
      <c r="L141" s="61">
        <v>1009125</v>
      </c>
      <c r="M141" s="76">
        <v>1009125</v>
      </c>
      <c r="N141" s="61">
        <v>1016250</v>
      </c>
      <c r="O141" s="61">
        <v>1016250</v>
      </c>
    </row>
    <row r="142" spans="1:15" ht="15" customHeight="1" x14ac:dyDescent="0.35">
      <c r="A142" s="186"/>
      <c r="B142" s="189"/>
      <c r="C142" s="108" t="s">
        <v>47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0</v>
      </c>
      <c r="K142" s="61">
        <v>0</v>
      </c>
      <c r="L142" s="61">
        <v>0</v>
      </c>
      <c r="M142" s="61">
        <v>0</v>
      </c>
      <c r="N142" s="61">
        <v>0</v>
      </c>
      <c r="O142" s="61">
        <v>0</v>
      </c>
    </row>
    <row r="143" spans="1:15" ht="15" customHeight="1" x14ac:dyDescent="0.35">
      <c r="A143" s="185">
        <v>63</v>
      </c>
      <c r="B143" s="188" t="s">
        <v>60</v>
      </c>
      <c r="C143" s="108" t="s">
        <v>15</v>
      </c>
      <c r="D143" s="61">
        <v>472525</v>
      </c>
      <c r="E143" s="61">
        <v>472525</v>
      </c>
      <c r="F143" s="61">
        <v>472525</v>
      </c>
      <c r="G143" s="61">
        <v>472525</v>
      </c>
      <c r="H143" s="61">
        <v>472525</v>
      </c>
      <c r="I143" s="109">
        <v>454625</v>
      </c>
      <c r="J143" s="61">
        <v>2800000</v>
      </c>
      <c r="K143" s="61">
        <v>2750000</v>
      </c>
      <c r="L143" s="61">
        <v>2700000</v>
      </c>
      <c r="M143" s="61">
        <v>2700000</v>
      </c>
      <c r="N143" s="61">
        <v>2700000</v>
      </c>
      <c r="O143" s="61">
        <v>2700000</v>
      </c>
    </row>
    <row r="144" spans="1:15" ht="15" customHeight="1" x14ac:dyDescent="0.35">
      <c r="A144" s="193"/>
      <c r="B144" s="194"/>
      <c r="C144" s="108" t="s">
        <v>16</v>
      </c>
      <c r="D144" s="108">
        <v>915000</v>
      </c>
      <c r="E144" s="108">
        <v>915000</v>
      </c>
      <c r="F144" s="108">
        <v>915000</v>
      </c>
      <c r="G144" s="108">
        <v>915000</v>
      </c>
      <c r="H144" s="108">
        <v>915000</v>
      </c>
      <c r="I144" s="61">
        <v>895000</v>
      </c>
      <c r="J144" s="61">
        <v>1170000</v>
      </c>
      <c r="K144" s="61">
        <v>1150000</v>
      </c>
      <c r="L144" s="61">
        <v>1125000</v>
      </c>
      <c r="M144" s="61">
        <v>1130000</v>
      </c>
      <c r="N144" s="61">
        <v>1130000</v>
      </c>
      <c r="O144" s="61">
        <v>1130000</v>
      </c>
    </row>
    <row r="145" spans="1:17" ht="15" customHeight="1" x14ac:dyDescent="0.35">
      <c r="A145" s="186"/>
      <c r="B145" s="189"/>
      <c r="C145" s="108" t="s">
        <v>47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0</v>
      </c>
      <c r="M145" s="61">
        <v>0</v>
      </c>
      <c r="N145" s="61">
        <v>0</v>
      </c>
      <c r="O145" s="61">
        <v>0</v>
      </c>
    </row>
    <row r="146" spans="1:17" ht="15" customHeight="1" x14ac:dyDescent="0.35">
      <c r="A146" s="185">
        <v>64</v>
      </c>
      <c r="B146" s="188" t="s">
        <v>62</v>
      </c>
      <c r="C146" s="108" t="s">
        <v>15</v>
      </c>
      <c r="D146" s="61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1">
        <v>0</v>
      </c>
      <c r="L146" s="61">
        <v>0</v>
      </c>
      <c r="M146" s="61">
        <v>0</v>
      </c>
      <c r="N146" s="61">
        <v>0</v>
      </c>
      <c r="O146" s="61">
        <v>0</v>
      </c>
    </row>
    <row r="147" spans="1:17" ht="15" customHeight="1" x14ac:dyDescent="0.35">
      <c r="A147" s="193"/>
      <c r="B147" s="194"/>
      <c r="C147" s="108" t="s">
        <v>16</v>
      </c>
      <c r="D147" s="61">
        <v>100000</v>
      </c>
      <c r="E147" s="61">
        <v>100000</v>
      </c>
      <c r="F147" s="61">
        <v>100000</v>
      </c>
      <c r="G147" s="61">
        <v>100000</v>
      </c>
      <c r="H147" s="61">
        <v>100000</v>
      </c>
      <c r="I147" s="61">
        <v>100000</v>
      </c>
      <c r="J147" s="61">
        <v>100000</v>
      </c>
      <c r="K147" s="61">
        <v>208000</v>
      </c>
      <c r="L147" s="61">
        <v>100000</v>
      </c>
      <c r="M147" s="61">
        <v>100000</v>
      </c>
      <c r="N147" s="61">
        <v>100000</v>
      </c>
      <c r="O147" s="61">
        <v>100000</v>
      </c>
    </row>
    <row r="148" spans="1:17" ht="15" customHeight="1" x14ac:dyDescent="0.35">
      <c r="A148" s="186"/>
      <c r="B148" s="189"/>
      <c r="C148" s="108" t="s">
        <v>47</v>
      </c>
      <c r="D148" s="61">
        <v>0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0</v>
      </c>
      <c r="L148" s="61">
        <v>0</v>
      </c>
      <c r="M148" s="61">
        <v>0</v>
      </c>
      <c r="N148" s="61">
        <v>0</v>
      </c>
      <c r="O148" s="61">
        <v>0</v>
      </c>
    </row>
    <row r="149" spans="1:17" ht="15" customHeight="1" x14ac:dyDescent="0.35">
      <c r="A149" s="185">
        <v>65</v>
      </c>
      <c r="B149" s="188" t="s">
        <v>63</v>
      </c>
      <c r="C149" s="108" t="s">
        <v>15</v>
      </c>
      <c r="D149" s="61">
        <v>0</v>
      </c>
      <c r="E149" s="61">
        <v>0</v>
      </c>
      <c r="F149" s="61">
        <v>0</v>
      </c>
      <c r="G149" s="61">
        <v>0</v>
      </c>
      <c r="H149" s="61">
        <v>0</v>
      </c>
      <c r="I149" s="61">
        <v>0</v>
      </c>
      <c r="J149" s="61">
        <v>0</v>
      </c>
      <c r="K149" s="61">
        <v>0</v>
      </c>
      <c r="L149" s="61">
        <v>0</v>
      </c>
      <c r="M149" s="61">
        <v>0</v>
      </c>
      <c r="N149" s="61">
        <v>0</v>
      </c>
      <c r="O149" s="61">
        <v>0</v>
      </c>
    </row>
    <row r="150" spans="1:17" ht="15" customHeight="1" x14ac:dyDescent="0.35">
      <c r="A150" s="193"/>
      <c r="B150" s="194"/>
      <c r="C150" s="108" t="s">
        <v>16</v>
      </c>
      <c r="D150" s="61">
        <v>0</v>
      </c>
      <c r="E150" s="61">
        <v>0</v>
      </c>
      <c r="F150" s="61">
        <v>0</v>
      </c>
      <c r="G150" s="61">
        <v>0</v>
      </c>
      <c r="H150" s="61">
        <v>0</v>
      </c>
      <c r="I150" s="61">
        <v>0</v>
      </c>
      <c r="J150" s="61">
        <v>0</v>
      </c>
      <c r="K150" s="61">
        <v>0</v>
      </c>
      <c r="L150" s="61">
        <v>0</v>
      </c>
      <c r="M150" s="61">
        <v>0</v>
      </c>
      <c r="N150" s="61">
        <v>0</v>
      </c>
      <c r="O150" s="61">
        <v>0</v>
      </c>
    </row>
    <row r="151" spans="1:17" ht="15" customHeight="1" x14ac:dyDescent="0.35">
      <c r="A151" s="186"/>
      <c r="B151" s="189"/>
      <c r="C151" s="108" t="s">
        <v>47</v>
      </c>
      <c r="D151" s="61">
        <v>0</v>
      </c>
      <c r="E151" s="61">
        <v>0</v>
      </c>
      <c r="F151" s="61">
        <v>0</v>
      </c>
      <c r="G151" s="61">
        <v>0</v>
      </c>
      <c r="H151" s="61">
        <v>0</v>
      </c>
      <c r="I151" s="61">
        <v>0</v>
      </c>
      <c r="J151" s="61">
        <v>0</v>
      </c>
      <c r="K151" s="61">
        <v>0</v>
      </c>
      <c r="L151" s="61">
        <v>0</v>
      </c>
      <c r="M151" s="61">
        <v>0</v>
      </c>
      <c r="N151" s="61">
        <v>0</v>
      </c>
      <c r="O151" s="61">
        <v>0</v>
      </c>
    </row>
    <row r="152" spans="1:17" ht="15" customHeight="1" x14ac:dyDescent="0.35">
      <c r="A152" s="185">
        <v>66</v>
      </c>
      <c r="B152" s="188" t="s">
        <v>64</v>
      </c>
      <c r="C152" s="108" t="s">
        <v>15</v>
      </c>
      <c r="D152" s="61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</row>
    <row r="153" spans="1:17" ht="15" customHeight="1" x14ac:dyDescent="0.35">
      <c r="A153" s="193"/>
      <c r="B153" s="194"/>
      <c r="C153" s="108" t="s">
        <v>16</v>
      </c>
      <c r="D153" s="61">
        <f>90000/6</f>
        <v>15000</v>
      </c>
      <c r="E153" s="61">
        <f>90000/6</f>
        <v>15000</v>
      </c>
      <c r="F153" s="61">
        <f>90000/6</f>
        <v>15000</v>
      </c>
      <c r="G153" s="61">
        <f>90000/6</f>
        <v>15000</v>
      </c>
      <c r="H153" s="61">
        <v>0</v>
      </c>
      <c r="I153" s="61">
        <v>0</v>
      </c>
      <c r="J153" s="61">
        <v>0</v>
      </c>
      <c r="K153" s="61">
        <v>0</v>
      </c>
      <c r="L153" s="61">
        <v>75000</v>
      </c>
      <c r="M153" s="61">
        <v>0</v>
      </c>
      <c r="N153" s="61">
        <v>0</v>
      </c>
      <c r="O153" s="61">
        <v>0</v>
      </c>
    </row>
    <row r="154" spans="1:17" ht="15" customHeight="1" x14ac:dyDescent="0.35">
      <c r="A154" s="186"/>
      <c r="B154" s="189"/>
      <c r="C154" s="108" t="s">
        <v>47</v>
      </c>
      <c r="D154" s="61">
        <v>0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1">
        <v>0</v>
      </c>
      <c r="L154" s="61">
        <v>0</v>
      </c>
      <c r="M154" s="61">
        <v>0</v>
      </c>
      <c r="N154" s="61">
        <v>0</v>
      </c>
      <c r="O154" s="61">
        <v>0</v>
      </c>
    </row>
    <row r="155" spans="1:17" ht="15" customHeight="1" x14ac:dyDescent="0.35">
      <c r="A155" s="185">
        <v>67</v>
      </c>
      <c r="B155" s="188" t="s">
        <v>65</v>
      </c>
      <c r="C155" s="108" t="s">
        <v>15</v>
      </c>
      <c r="D155" s="61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1">
        <v>0</v>
      </c>
    </row>
    <row r="156" spans="1:17" ht="15" customHeight="1" x14ac:dyDescent="0.35">
      <c r="A156" s="193"/>
      <c r="B156" s="194"/>
      <c r="C156" s="108" t="s">
        <v>16</v>
      </c>
      <c r="D156" s="61">
        <v>78000</v>
      </c>
      <c r="E156" s="61">
        <v>75000</v>
      </c>
      <c r="F156" s="61">
        <v>75000</v>
      </c>
      <c r="G156" s="61">
        <v>75000</v>
      </c>
      <c r="H156" s="61">
        <v>75000</v>
      </c>
      <c r="I156" s="61">
        <v>75000</v>
      </c>
      <c r="J156" s="61">
        <v>75000</v>
      </c>
      <c r="K156" s="61">
        <v>75000</v>
      </c>
      <c r="L156" s="61">
        <v>75000</v>
      </c>
      <c r="M156" s="61">
        <v>71000</v>
      </c>
      <c r="N156" s="61">
        <v>0</v>
      </c>
      <c r="O156" s="61">
        <v>0</v>
      </c>
    </row>
    <row r="157" spans="1:17" ht="15" customHeight="1" x14ac:dyDescent="0.35">
      <c r="A157" s="186"/>
      <c r="B157" s="189"/>
      <c r="C157" s="108" t="s">
        <v>47</v>
      </c>
      <c r="D157" s="61">
        <v>0</v>
      </c>
      <c r="E157" s="61">
        <v>0</v>
      </c>
      <c r="F157" s="61">
        <v>0</v>
      </c>
      <c r="G157" s="61">
        <v>0</v>
      </c>
      <c r="H157" s="61">
        <v>0</v>
      </c>
      <c r="I157" s="61">
        <v>0</v>
      </c>
      <c r="J157" s="61">
        <v>0</v>
      </c>
      <c r="K157" s="61">
        <v>0</v>
      </c>
      <c r="L157" s="61">
        <v>0</v>
      </c>
      <c r="M157" s="61">
        <v>0</v>
      </c>
      <c r="N157" s="61">
        <v>0</v>
      </c>
      <c r="O157" s="61">
        <v>0</v>
      </c>
    </row>
    <row r="158" spans="1:17" ht="15" customHeight="1" x14ac:dyDescent="0.35">
      <c r="A158" s="185">
        <v>68</v>
      </c>
      <c r="B158" s="188" t="s">
        <v>66</v>
      </c>
      <c r="C158" s="108" t="s">
        <v>15</v>
      </c>
      <c r="D158" s="61">
        <v>90000</v>
      </c>
      <c r="E158" s="61">
        <v>90000</v>
      </c>
      <c r="F158" s="61">
        <v>60000</v>
      </c>
      <c r="G158" s="61">
        <v>60000</v>
      </c>
      <c r="H158" s="61">
        <v>60000</v>
      </c>
      <c r="I158" s="61">
        <v>60000</v>
      </c>
      <c r="J158" s="61">
        <v>130000</v>
      </c>
      <c r="K158" s="61">
        <v>130000</v>
      </c>
      <c r="L158" s="61">
        <v>130000</v>
      </c>
      <c r="M158" s="61">
        <v>130000</v>
      </c>
      <c r="N158" s="61">
        <v>130000</v>
      </c>
      <c r="O158" s="61">
        <v>130000</v>
      </c>
    </row>
    <row r="159" spans="1:17" ht="15" customHeight="1" x14ac:dyDescent="0.35">
      <c r="A159" s="193"/>
      <c r="B159" s="194"/>
      <c r="C159" s="108" t="s">
        <v>16</v>
      </c>
      <c r="D159" s="61">
        <v>48750</v>
      </c>
      <c r="E159" s="61">
        <v>48750</v>
      </c>
      <c r="F159" s="61">
        <v>45000</v>
      </c>
      <c r="G159" s="61">
        <v>45000</v>
      </c>
      <c r="H159" s="61">
        <v>45000</v>
      </c>
      <c r="I159" s="61">
        <v>45000</v>
      </c>
      <c r="J159" s="61">
        <v>37500</v>
      </c>
      <c r="K159" s="61">
        <v>37500</v>
      </c>
      <c r="L159" s="61">
        <v>37500</v>
      </c>
      <c r="M159" s="61">
        <v>37500</v>
      </c>
      <c r="N159" s="61">
        <v>37500</v>
      </c>
      <c r="O159" s="61">
        <v>37500</v>
      </c>
    </row>
    <row r="160" spans="1:17" ht="15" customHeight="1" x14ac:dyDescent="0.35">
      <c r="A160" s="186"/>
      <c r="B160" s="189"/>
      <c r="C160" s="108" t="s">
        <v>47</v>
      </c>
      <c r="D160" s="61">
        <v>0</v>
      </c>
      <c r="E160" s="61">
        <v>0</v>
      </c>
      <c r="F160" s="61">
        <v>0</v>
      </c>
      <c r="G160" s="61">
        <v>0</v>
      </c>
      <c r="H160" s="61">
        <v>0</v>
      </c>
      <c r="I160" s="61">
        <v>0</v>
      </c>
      <c r="J160" s="61">
        <v>0</v>
      </c>
      <c r="K160" s="61">
        <v>0</v>
      </c>
      <c r="L160" s="61">
        <v>0</v>
      </c>
      <c r="M160" s="61">
        <v>0</v>
      </c>
      <c r="N160" s="61">
        <v>0</v>
      </c>
      <c r="O160" s="61">
        <v>0</v>
      </c>
      <c r="Q160" s="176"/>
    </row>
    <row r="161" spans="1:17" ht="15" customHeight="1" x14ac:dyDescent="0.35">
      <c r="A161" s="185">
        <v>69</v>
      </c>
      <c r="B161" s="188" t="s">
        <v>182</v>
      </c>
      <c r="C161" s="77" t="s">
        <v>15</v>
      </c>
      <c r="D161" s="61">
        <v>0</v>
      </c>
      <c r="E161" s="61">
        <v>0</v>
      </c>
      <c r="F161" s="61">
        <v>0</v>
      </c>
      <c r="G161" s="61">
        <v>0</v>
      </c>
      <c r="H161" s="61">
        <v>0</v>
      </c>
      <c r="I161" s="61">
        <v>0</v>
      </c>
      <c r="J161" s="61">
        <v>0</v>
      </c>
      <c r="K161" s="61">
        <v>0</v>
      </c>
      <c r="L161" s="61">
        <v>0</v>
      </c>
      <c r="M161" s="61">
        <v>0</v>
      </c>
      <c r="N161" s="61">
        <v>0</v>
      </c>
      <c r="O161" s="61">
        <v>0</v>
      </c>
      <c r="Q161" s="176"/>
    </row>
    <row r="162" spans="1:17" ht="15" customHeight="1" x14ac:dyDescent="0.35">
      <c r="A162" s="193"/>
      <c r="B162" s="194"/>
      <c r="C162" s="77" t="s">
        <v>16</v>
      </c>
      <c r="D162" s="61">
        <v>100000</v>
      </c>
      <c r="E162" s="61">
        <v>100000</v>
      </c>
      <c r="F162" s="61">
        <v>100000</v>
      </c>
      <c r="G162" s="61">
        <v>100000</v>
      </c>
      <c r="H162" s="61">
        <v>100000</v>
      </c>
      <c r="I162" s="61">
        <v>100000</v>
      </c>
      <c r="J162" s="61">
        <v>100000</v>
      </c>
      <c r="K162" s="61">
        <v>100000</v>
      </c>
      <c r="L162" s="61">
        <v>100000</v>
      </c>
      <c r="M162" s="61">
        <v>100000</v>
      </c>
      <c r="N162" s="61">
        <v>100000</v>
      </c>
      <c r="O162" s="61">
        <v>100000</v>
      </c>
      <c r="Q162" s="176"/>
    </row>
    <row r="163" spans="1:17" ht="15" customHeight="1" x14ac:dyDescent="0.35">
      <c r="A163" s="186"/>
      <c r="B163" s="189"/>
      <c r="C163" s="77" t="s">
        <v>47</v>
      </c>
      <c r="D163" s="61">
        <v>0</v>
      </c>
      <c r="E163" s="61">
        <v>0</v>
      </c>
      <c r="F163" s="61">
        <v>0</v>
      </c>
      <c r="G163" s="61">
        <v>0</v>
      </c>
      <c r="H163" s="61">
        <v>0</v>
      </c>
      <c r="I163" s="61">
        <v>0</v>
      </c>
      <c r="J163" s="61">
        <v>0</v>
      </c>
      <c r="K163" s="61">
        <v>0</v>
      </c>
      <c r="L163" s="61">
        <v>0</v>
      </c>
      <c r="M163" s="61">
        <v>0</v>
      </c>
      <c r="N163" s="61">
        <v>0</v>
      </c>
      <c r="O163" s="61">
        <v>0</v>
      </c>
      <c r="Q163" s="176"/>
    </row>
    <row r="164" spans="1:17" ht="15" customHeight="1" x14ac:dyDescent="0.35">
      <c r="A164" s="185">
        <v>70</v>
      </c>
      <c r="B164" s="180"/>
      <c r="C164" s="77" t="s">
        <v>15</v>
      </c>
      <c r="D164" s="61">
        <v>0</v>
      </c>
      <c r="E164" s="61">
        <v>0</v>
      </c>
      <c r="F164" s="61">
        <v>0</v>
      </c>
      <c r="G164" s="61">
        <v>0</v>
      </c>
      <c r="H164" s="61">
        <v>0</v>
      </c>
      <c r="I164" s="61">
        <v>0</v>
      </c>
      <c r="J164" s="61">
        <v>0</v>
      </c>
      <c r="K164" s="61">
        <v>0</v>
      </c>
      <c r="L164" s="61">
        <v>0</v>
      </c>
      <c r="M164" s="61">
        <v>0</v>
      </c>
      <c r="N164" s="61">
        <v>0</v>
      </c>
      <c r="O164" s="61">
        <v>0</v>
      </c>
    </row>
    <row r="165" spans="1:17" ht="15" customHeight="1" x14ac:dyDescent="0.35">
      <c r="A165" s="193"/>
      <c r="B165" s="180" t="s">
        <v>61</v>
      </c>
      <c r="C165" s="77" t="s">
        <v>16</v>
      </c>
      <c r="D165" s="61">
        <f>259000/3</f>
        <v>86333.333333333328</v>
      </c>
      <c r="E165" s="61">
        <f>259000/3</f>
        <v>86333.333333333328</v>
      </c>
      <c r="F165" s="61">
        <f>259000/3</f>
        <v>86333.333333333328</v>
      </c>
      <c r="G165" s="61">
        <v>0</v>
      </c>
      <c r="H165" s="61">
        <v>0</v>
      </c>
      <c r="I165" s="61">
        <v>0</v>
      </c>
      <c r="J165" s="61">
        <f>258750/3</f>
        <v>86250</v>
      </c>
      <c r="K165" s="61">
        <f t="shared" ref="K165:O165" si="1">258750/3</f>
        <v>86250</v>
      </c>
      <c r="L165" s="61">
        <f t="shared" si="1"/>
        <v>86250</v>
      </c>
      <c r="M165" s="61">
        <f>258750/3</f>
        <v>86250</v>
      </c>
      <c r="N165" s="61">
        <f t="shared" si="1"/>
        <v>86250</v>
      </c>
      <c r="O165" s="61">
        <f t="shared" si="1"/>
        <v>86250</v>
      </c>
    </row>
    <row r="166" spans="1:17" ht="15" customHeight="1" x14ac:dyDescent="0.35">
      <c r="A166" s="186"/>
      <c r="B166" s="180"/>
      <c r="C166" s="77" t="s">
        <v>47</v>
      </c>
      <c r="D166" s="61">
        <v>30000</v>
      </c>
      <c r="E166" s="61">
        <v>30000</v>
      </c>
      <c r="F166" s="61">
        <v>30000</v>
      </c>
      <c r="G166" s="61">
        <v>0</v>
      </c>
      <c r="H166" s="61">
        <v>0</v>
      </c>
      <c r="I166" s="61">
        <v>0</v>
      </c>
      <c r="J166" s="61">
        <v>0</v>
      </c>
      <c r="K166" s="61">
        <v>0</v>
      </c>
      <c r="L166" s="61">
        <v>0</v>
      </c>
      <c r="M166" s="61">
        <v>0</v>
      </c>
      <c r="N166" s="61">
        <v>0</v>
      </c>
      <c r="O166" s="61">
        <v>0</v>
      </c>
    </row>
    <row r="167" spans="1:17" ht="15" customHeight="1" x14ac:dyDescent="0.35">
      <c r="A167" s="185">
        <v>71</v>
      </c>
      <c r="B167" s="188" t="s">
        <v>67</v>
      </c>
      <c r="C167" s="108" t="s">
        <v>15</v>
      </c>
      <c r="D167" s="61">
        <v>200000</v>
      </c>
      <c r="E167" s="61">
        <v>200000</v>
      </c>
      <c r="F167" s="61">
        <v>200000</v>
      </c>
      <c r="G167" s="61">
        <v>200000</v>
      </c>
      <c r="H167" s="61">
        <v>200000</v>
      </c>
      <c r="I167" s="61">
        <v>200000</v>
      </c>
      <c r="J167" s="61">
        <v>200000</v>
      </c>
      <c r="K167" s="61">
        <v>200000</v>
      </c>
      <c r="L167" s="61">
        <v>200000</v>
      </c>
      <c r="M167" s="61">
        <v>200000</v>
      </c>
      <c r="N167" s="61">
        <v>200000</v>
      </c>
      <c r="O167" s="61">
        <v>200000</v>
      </c>
    </row>
    <row r="168" spans="1:17" ht="15" customHeight="1" x14ac:dyDescent="0.35">
      <c r="A168" s="193"/>
      <c r="B168" s="194"/>
      <c r="C168" s="108" t="s">
        <v>16</v>
      </c>
      <c r="D168" s="61">
        <v>800000</v>
      </c>
      <c r="E168" s="61">
        <v>800000</v>
      </c>
      <c r="F168" s="61">
        <v>800000</v>
      </c>
      <c r="G168" s="61">
        <v>800000</v>
      </c>
      <c r="H168" s="61">
        <v>800000</v>
      </c>
      <c r="I168" s="61">
        <v>800000</v>
      </c>
      <c r="J168" s="61">
        <v>800000</v>
      </c>
      <c r="K168" s="61">
        <v>1145000</v>
      </c>
      <c r="L168" s="61">
        <v>1145000</v>
      </c>
      <c r="M168" s="61">
        <v>1145000</v>
      </c>
      <c r="N168" s="61">
        <v>1145000</v>
      </c>
      <c r="O168" s="61">
        <v>1145000</v>
      </c>
    </row>
    <row r="169" spans="1:17" ht="15" customHeight="1" x14ac:dyDescent="0.35">
      <c r="A169" s="186"/>
      <c r="B169" s="189"/>
      <c r="C169" s="108" t="s">
        <v>47</v>
      </c>
      <c r="D169" s="61">
        <v>0</v>
      </c>
      <c r="E169" s="61">
        <v>0</v>
      </c>
      <c r="F169" s="61">
        <v>0</v>
      </c>
      <c r="G169" s="61">
        <v>0</v>
      </c>
      <c r="H169" s="61">
        <v>0</v>
      </c>
      <c r="I169" s="61">
        <v>0</v>
      </c>
      <c r="J169" s="61">
        <v>0</v>
      </c>
      <c r="K169" s="61">
        <v>0</v>
      </c>
      <c r="L169" s="61">
        <v>0</v>
      </c>
      <c r="M169" s="61">
        <v>0</v>
      </c>
      <c r="N169" s="61">
        <v>0</v>
      </c>
      <c r="O169" s="61">
        <v>0</v>
      </c>
    </row>
    <row r="170" spans="1:17" ht="15" customHeight="1" x14ac:dyDescent="0.35">
      <c r="A170" s="185">
        <v>72</v>
      </c>
      <c r="B170" s="188" t="s">
        <v>68</v>
      </c>
      <c r="C170" s="108" t="s">
        <v>15</v>
      </c>
      <c r="D170" s="61">
        <v>258775</v>
      </c>
      <c r="E170" s="61">
        <v>284850</v>
      </c>
      <c r="F170" s="61">
        <v>284850</v>
      </c>
      <c r="G170" s="61">
        <v>275125</v>
      </c>
      <c r="H170" s="61">
        <v>275125</v>
      </c>
      <c r="I170" s="61">
        <v>275125</v>
      </c>
      <c r="J170" s="61">
        <v>255675</v>
      </c>
      <c r="K170" s="61">
        <v>255675</v>
      </c>
      <c r="L170" s="61">
        <v>255675</v>
      </c>
      <c r="M170" s="61">
        <v>255675</v>
      </c>
      <c r="N170" s="61">
        <v>245950</v>
      </c>
      <c r="O170" s="61">
        <v>236225</v>
      </c>
    </row>
    <row r="171" spans="1:17" ht="15" customHeight="1" x14ac:dyDescent="0.35">
      <c r="A171" s="193"/>
      <c r="B171" s="194"/>
      <c r="C171" s="108" t="s">
        <v>16</v>
      </c>
      <c r="D171" s="108">
        <v>573200</v>
      </c>
      <c r="E171" s="61">
        <v>618200</v>
      </c>
      <c r="F171" s="61">
        <v>618200</v>
      </c>
      <c r="G171" s="61">
        <v>598200</v>
      </c>
      <c r="H171" s="61">
        <v>598200</v>
      </c>
      <c r="I171" s="61">
        <v>585000</v>
      </c>
      <c r="J171" s="61">
        <v>715000</v>
      </c>
      <c r="K171" s="61">
        <v>715000</v>
      </c>
      <c r="L171" s="61">
        <v>715000</v>
      </c>
      <c r="M171" s="61">
        <v>690000</v>
      </c>
      <c r="N171" s="61">
        <v>690000</v>
      </c>
      <c r="O171" s="61">
        <v>665000</v>
      </c>
    </row>
    <row r="172" spans="1:17" ht="15" customHeight="1" x14ac:dyDescent="0.35">
      <c r="A172" s="186"/>
      <c r="B172" s="189"/>
      <c r="C172" s="108" t="s">
        <v>47</v>
      </c>
      <c r="D172" s="61">
        <v>0</v>
      </c>
      <c r="E172" s="61">
        <v>0</v>
      </c>
      <c r="F172" s="61">
        <v>0</v>
      </c>
      <c r="G172" s="61">
        <v>0</v>
      </c>
      <c r="H172" s="61">
        <v>0</v>
      </c>
      <c r="I172" s="61">
        <v>0</v>
      </c>
      <c r="J172" s="61">
        <v>0</v>
      </c>
      <c r="K172" s="61">
        <v>0</v>
      </c>
      <c r="L172" s="61">
        <v>0</v>
      </c>
      <c r="M172" s="61">
        <v>0</v>
      </c>
      <c r="N172" s="61">
        <v>0</v>
      </c>
      <c r="O172" s="61">
        <v>0</v>
      </c>
    </row>
    <row r="173" spans="1:17" ht="15" customHeight="1" x14ac:dyDescent="0.35">
      <c r="A173" s="185">
        <v>73</v>
      </c>
      <c r="B173" s="188" t="s">
        <v>69</v>
      </c>
      <c r="C173" s="108" t="s">
        <v>15</v>
      </c>
      <c r="D173" s="61">
        <v>555000</v>
      </c>
      <c r="E173" s="61">
        <v>532500</v>
      </c>
      <c r="F173" s="61">
        <v>517500</v>
      </c>
      <c r="G173" s="61">
        <v>285975</v>
      </c>
      <c r="H173" s="61">
        <v>266525</v>
      </c>
      <c r="I173" s="109">
        <v>266525</v>
      </c>
      <c r="J173" s="61">
        <v>1900000</v>
      </c>
      <c r="K173" s="61">
        <v>1850000</v>
      </c>
      <c r="L173" s="61">
        <v>0</v>
      </c>
      <c r="M173" s="61">
        <v>1850000</v>
      </c>
      <c r="N173" s="61">
        <v>1850000</v>
      </c>
      <c r="O173" s="61">
        <v>1800000</v>
      </c>
    </row>
    <row r="174" spans="1:17" ht="15" customHeight="1" x14ac:dyDescent="0.35">
      <c r="A174" s="193"/>
      <c r="B174" s="194"/>
      <c r="C174" s="108" t="s">
        <v>16</v>
      </c>
      <c r="D174" s="61">
        <v>315150</v>
      </c>
      <c r="E174" s="61">
        <v>305425</v>
      </c>
      <c r="F174" s="61">
        <v>295700</v>
      </c>
      <c r="G174" s="61">
        <v>495000</v>
      </c>
      <c r="H174" s="61">
        <v>465000</v>
      </c>
      <c r="I174" s="109">
        <v>465000</v>
      </c>
      <c r="J174" s="61">
        <v>671250</v>
      </c>
      <c r="K174" s="61">
        <v>675000</v>
      </c>
      <c r="L174" s="61">
        <v>0</v>
      </c>
      <c r="M174" s="61">
        <v>652500</v>
      </c>
      <c r="N174" s="61">
        <v>652500</v>
      </c>
      <c r="O174" s="61">
        <v>656250</v>
      </c>
    </row>
    <row r="175" spans="1:17" ht="15" customHeight="1" x14ac:dyDescent="0.35">
      <c r="A175" s="186"/>
      <c r="B175" s="189"/>
      <c r="C175" s="108" t="s">
        <v>47</v>
      </c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1">
        <v>0</v>
      </c>
      <c r="L175" s="61">
        <v>0</v>
      </c>
      <c r="M175" s="61">
        <v>0</v>
      </c>
      <c r="N175" s="61">
        <v>0</v>
      </c>
      <c r="O175" s="61">
        <v>0</v>
      </c>
    </row>
    <row r="176" spans="1:17" ht="15" customHeight="1" x14ac:dyDescent="0.35">
      <c r="A176" s="185">
        <v>74</v>
      </c>
      <c r="B176" s="188" t="s">
        <v>70</v>
      </c>
      <c r="C176" s="108" t="s">
        <v>15</v>
      </c>
      <c r="D176" s="61">
        <v>210525</v>
      </c>
      <c r="E176" s="61">
        <v>215150</v>
      </c>
      <c r="F176" s="61">
        <v>215150</v>
      </c>
      <c r="G176" s="61">
        <v>206025</v>
      </c>
      <c r="H176" s="61">
        <v>207575</v>
      </c>
      <c r="I176" s="61">
        <v>212200</v>
      </c>
      <c r="J176" s="61">
        <v>1209250</v>
      </c>
      <c r="K176" s="61">
        <v>1209250</v>
      </c>
      <c r="L176" s="61">
        <v>1309250</v>
      </c>
      <c r="M176" s="61">
        <v>1309250</v>
      </c>
      <c r="N176" s="61">
        <v>1259250</v>
      </c>
      <c r="O176" s="61">
        <v>1109250</v>
      </c>
    </row>
    <row r="177" spans="1:15" ht="15" customHeight="1" x14ac:dyDescent="0.35">
      <c r="A177" s="193"/>
      <c r="B177" s="194"/>
      <c r="C177" s="108" t="s">
        <v>16</v>
      </c>
      <c r="D177" s="108">
        <v>420000</v>
      </c>
      <c r="E177" s="61">
        <v>435000</v>
      </c>
      <c r="F177" s="61">
        <v>435000</v>
      </c>
      <c r="G177" s="61">
        <v>425000</v>
      </c>
      <c r="H177" s="61">
        <v>430000</v>
      </c>
      <c r="I177" s="61">
        <v>430000</v>
      </c>
      <c r="J177" s="61">
        <v>555000</v>
      </c>
      <c r="K177" s="61">
        <v>555000</v>
      </c>
      <c r="L177" s="61">
        <v>580000</v>
      </c>
      <c r="M177" s="61">
        <v>560000</v>
      </c>
      <c r="N177" s="61">
        <v>580000</v>
      </c>
      <c r="O177" s="61">
        <v>535000</v>
      </c>
    </row>
    <row r="178" spans="1:15" ht="15" customHeight="1" x14ac:dyDescent="0.35">
      <c r="A178" s="186"/>
      <c r="B178" s="189"/>
      <c r="C178" s="108" t="s">
        <v>47</v>
      </c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/>
      <c r="K178" s="61"/>
      <c r="L178" s="61"/>
      <c r="M178" s="61">
        <v>0</v>
      </c>
      <c r="N178" s="61">
        <v>0</v>
      </c>
      <c r="O178" s="61">
        <v>0</v>
      </c>
    </row>
    <row r="179" spans="1:15" ht="15" customHeight="1" x14ac:dyDescent="0.35">
      <c r="A179" s="185">
        <v>75</v>
      </c>
      <c r="B179" s="188" t="s">
        <v>71</v>
      </c>
      <c r="C179" s="108" t="s">
        <v>15</v>
      </c>
      <c r="D179" s="61">
        <v>325300</v>
      </c>
      <c r="E179" s="61">
        <v>358000</v>
      </c>
      <c r="F179" s="61">
        <v>358000</v>
      </c>
      <c r="G179" s="61">
        <v>349825</v>
      </c>
      <c r="H179" s="61">
        <v>357575</v>
      </c>
      <c r="I179" s="109">
        <v>365750</v>
      </c>
      <c r="J179" s="61">
        <v>2300000</v>
      </c>
      <c r="K179" s="61">
        <v>2300000</v>
      </c>
      <c r="L179" s="61">
        <v>2300000</v>
      </c>
      <c r="M179" s="61">
        <v>2300000</v>
      </c>
      <c r="N179" s="61">
        <v>2300000</v>
      </c>
      <c r="O179" s="61">
        <v>2250000</v>
      </c>
    </row>
    <row r="180" spans="1:15" ht="15" customHeight="1" x14ac:dyDescent="0.35">
      <c r="A180" s="193"/>
      <c r="B180" s="194"/>
      <c r="C180" s="108" t="s">
        <v>16</v>
      </c>
      <c r="D180" s="108">
        <v>690000</v>
      </c>
      <c r="E180" s="61">
        <v>755000</v>
      </c>
      <c r="F180" s="61">
        <v>755000</v>
      </c>
      <c r="G180" s="61">
        <v>755000</v>
      </c>
      <c r="H180" s="61">
        <v>780000</v>
      </c>
      <c r="I180" s="61">
        <v>780000</v>
      </c>
      <c r="J180" s="61">
        <v>1030000</v>
      </c>
      <c r="K180" s="61">
        <v>1030000</v>
      </c>
      <c r="L180" s="61">
        <v>1030000</v>
      </c>
      <c r="M180" s="61">
        <v>1030000</v>
      </c>
      <c r="N180" s="61">
        <v>1010000</v>
      </c>
      <c r="O180" s="61">
        <v>1005000</v>
      </c>
    </row>
    <row r="181" spans="1:15" ht="15" customHeight="1" x14ac:dyDescent="0.35">
      <c r="A181" s="186"/>
      <c r="B181" s="189"/>
      <c r="C181" s="108" t="s">
        <v>47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61"/>
    </row>
    <row r="182" spans="1:15" ht="15" customHeight="1" x14ac:dyDescent="0.35">
      <c r="A182" s="185">
        <v>76</v>
      </c>
      <c r="B182" s="188" t="s">
        <v>72</v>
      </c>
      <c r="C182" s="108" t="s">
        <v>15</v>
      </c>
      <c r="D182" s="61">
        <v>215000</v>
      </c>
      <c r="E182" s="61">
        <v>222000</v>
      </c>
      <c r="F182" s="61">
        <v>222000</v>
      </c>
      <c r="G182" s="61">
        <v>222000</v>
      </c>
      <c r="H182" s="61">
        <v>222000</v>
      </c>
      <c r="I182" s="61">
        <v>212000</v>
      </c>
      <c r="J182" s="61">
        <v>1300000</v>
      </c>
      <c r="K182" s="61">
        <v>1300000</v>
      </c>
      <c r="L182" s="61">
        <v>1250000</v>
      </c>
      <c r="M182" s="61">
        <v>1250000</v>
      </c>
      <c r="N182" s="61">
        <v>1250000</v>
      </c>
      <c r="O182" s="61">
        <v>1150000</v>
      </c>
    </row>
    <row r="183" spans="1:15" ht="15" customHeight="1" x14ac:dyDescent="0.35">
      <c r="A183" s="193"/>
      <c r="B183" s="194"/>
      <c r="C183" s="108" t="s">
        <v>16</v>
      </c>
      <c r="D183" s="108">
        <v>450000</v>
      </c>
      <c r="E183" s="61">
        <v>460000</v>
      </c>
      <c r="F183" s="61">
        <v>460000</v>
      </c>
      <c r="G183" s="61">
        <v>460000</v>
      </c>
      <c r="H183" s="61">
        <v>460000</v>
      </c>
      <c r="I183" s="61">
        <v>440000</v>
      </c>
      <c r="J183" s="61">
        <v>550000</v>
      </c>
      <c r="K183" s="61">
        <v>550000</v>
      </c>
      <c r="L183" s="61">
        <v>525000</v>
      </c>
      <c r="M183" s="61">
        <v>525000</v>
      </c>
      <c r="N183" s="61">
        <v>525000</v>
      </c>
      <c r="O183" s="61">
        <v>515000</v>
      </c>
    </row>
    <row r="184" spans="1:15" ht="15" customHeight="1" x14ac:dyDescent="0.35">
      <c r="A184" s="186"/>
      <c r="B184" s="189"/>
      <c r="C184" s="108" t="s">
        <v>47</v>
      </c>
      <c r="D184" s="61">
        <v>0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1">
        <v>0</v>
      </c>
      <c r="L184" s="61">
        <v>0</v>
      </c>
      <c r="M184" s="61">
        <v>0</v>
      </c>
      <c r="N184" s="61">
        <v>0</v>
      </c>
      <c r="O184" s="61">
        <v>0</v>
      </c>
    </row>
    <row r="185" spans="1:15" ht="15" customHeight="1" x14ac:dyDescent="0.35">
      <c r="A185" s="185">
        <v>77</v>
      </c>
      <c r="B185" s="188" t="s">
        <v>73</v>
      </c>
      <c r="C185" s="108" t="s">
        <v>15</v>
      </c>
      <c r="D185" s="61">
        <v>254000</v>
      </c>
      <c r="E185" s="61">
        <v>268000</v>
      </c>
      <c r="F185" s="61">
        <v>268000</v>
      </c>
      <c r="G185" s="61">
        <v>261000</v>
      </c>
      <c r="H185" s="61">
        <v>261000</v>
      </c>
      <c r="I185" s="61">
        <v>251500</v>
      </c>
      <c r="J185" s="61">
        <v>1550000</v>
      </c>
      <c r="K185" s="61">
        <v>1400000</v>
      </c>
      <c r="L185" s="61">
        <v>1450000</v>
      </c>
      <c r="M185" s="61">
        <v>1450000</v>
      </c>
      <c r="N185" s="61">
        <v>1450000</v>
      </c>
      <c r="O185" s="61">
        <v>1450000</v>
      </c>
    </row>
    <row r="186" spans="1:15" ht="15" customHeight="1" x14ac:dyDescent="0.35">
      <c r="A186" s="193"/>
      <c r="B186" s="194"/>
      <c r="C186" s="108" t="s">
        <v>16</v>
      </c>
      <c r="D186" s="108">
        <v>576000</v>
      </c>
      <c r="E186" s="61">
        <v>612000</v>
      </c>
      <c r="F186" s="61">
        <v>612000</v>
      </c>
      <c r="G186" s="61">
        <v>594000</v>
      </c>
      <c r="H186" s="61">
        <v>594000</v>
      </c>
      <c r="I186" s="61">
        <v>573500</v>
      </c>
      <c r="J186" s="61">
        <v>670000</v>
      </c>
      <c r="K186" s="61">
        <v>584600</v>
      </c>
      <c r="L186" s="61">
        <v>611250</v>
      </c>
      <c r="M186" s="61">
        <v>611250</v>
      </c>
      <c r="N186" s="61">
        <v>611250</v>
      </c>
      <c r="O186" s="61">
        <v>611250</v>
      </c>
    </row>
    <row r="187" spans="1:15" ht="15" customHeight="1" x14ac:dyDescent="0.35">
      <c r="A187" s="186"/>
      <c r="B187" s="189"/>
      <c r="C187" s="108" t="s">
        <v>47</v>
      </c>
      <c r="D187" s="61">
        <v>0</v>
      </c>
      <c r="E187" s="61">
        <v>0</v>
      </c>
      <c r="F187" s="61">
        <v>0</v>
      </c>
      <c r="G187" s="61">
        <v>0</v>
      </c>
      <c r="H187" s="61">
        <v>0</v>
      </c>
      <c r="I187" s="61">
        <v>0</v>
      </c>
      <c r="J187" s="61">
        <v>0</v>
      </c>
      <c r="K187" s="61">
        <v>0</v>
      </c>
      <c r="L187" s="61">
        <v>0</v>
      </c>
      <c r="M187" s="61">
        <v>0</v>
      </c>
      <c r="N187" s="61">
        <v>0</v>
      </c>
      <c r="O187" s="61">
        <v>0</v>
      </c>
    </row>
    <row r="188" spans="1:15" ht="15" customHeight="1" x14ac:dyDescent="0.35">
      <c r="A188" s="185">
        <v>78</v>
      </c>
      <c r="B188" s="188" t="s">
        <v>74</v>
      </c>
      <c r="C188" s="108" t="s">
        <v>15</v>
      </c>
      <c r="D188" s="61">
        <v>339225</v>
      </c>
      <c r="E188" s="61">
        <v>352825</v>
      </c>
      <c r="F188" s="61">
        <v>343375</v>
      </c>
      <c r="G188" s="61">
        <v>343375</v>
      </c>
      <c r="H188" s="61">
        <v>343375</v>
      </c>
      <c r="I188" s="61">
        <v>343100</v>
      </c>
      <c r="J188" s="61">
        <v>348300</v>
      </c>
      <c r="K188" s="61">
        <v>348500</v>
      </c>
      <c r="L188" s="61">
        <v>338775</v>
      </c>
      <c r="M188" s="61">
        <v>348500</v>
      </c>
      <c r="N188" s="61">
        <v>348500</v>
      </c>
      <c r="O188" s="61">
        <v>338775</v>
      </c>
    </row>
    <row r="189" spans="1:15" ht="15" customHeight="1" x14ac:dyDescent="0.35">
      <c r="A189" s="193"/>
      <c r="B189" s="194"/>
      <c r="C189" s="108" t="s">
        <v>16</v>
      </c>
      <c r="D189" s="108">
        <v>740000</v>
      </c>
      <c r="E189" s="61">
        <v>785000</v>
      </c>
      <c r="F189" s="61">
        <v>765000</v>
      </c>
      <c r="G189" s="61">
        <v>765000</v>
      </c>
      <c r="H189" s="61">
        <v>740000</v>
      </c>
      <c r="I189" s="61">
        <v>875000</v>
      </c>
      <c r="J189" s="61">
        <v>920000</v>
      </c>
      <c r="K189" s="61">
        <v>920000</v>
      </c>
      <c r="L189" s="61">
        <v>895000</v>
      </c>
      <c r="M189" s="61">
        <v>895000</v>
      </c>
      <c r="N189" s="61">
        <v>920000</v>
      </c>
      <c r="O189" s="61">
        <v>895000</v>
      </c>
    </row>
    <row r="190" spans="1:15" ht="15" customHeight="1" x14ac:dyDescent="0.35">
      <c r="A190" s="186"/>
      <c r="B190" s="189"/>
      <c r="C190" s="108" t="s">
        <v>47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1">
        <v>0</v>
      </c>
      <c r="L190" s="61">
        <v>0</v>
      </c>
      <c r="M190" s="61">
        <v>0</v>
      </c>
      <c r="N190" s="61">
        <v>0</v>
      </c>
      <c r="O190" s="61">
        <v>0</v>
      </c>
    </row>
    <row r="191" spans="1:15" ht="15" customHeight="1" x14ac:dyDescent="0.35">
      <c r="A191" s="185">
        <v>79</v>
      </c>
      <c r="B191" s="188" t="s">
        <v>75</v>
      </c>
      <c r="C191" s="108" t="s">
        <v>15</v>
      </c>
      <c r="D191" s="61">
        <v>242425</v>
      </c>
      <c r="E191" s="61">
        <v>250600</v>
      </c>
      <c r="F191" s="61">
        <v>250600</v>
      </c>
      <c r="G191" s="61">
        <v>250600</v>
      </c>
      <c r="H191" s="61">
        <v>250600</v>
      </c>
      <c r="I191" s="61">
        <v>600000</v>
      </c>
      <c r="J191" s="61">
        <v>600000</v>
      </c>
      <c r="K191" s="61">
        <v>600000</v>
      </c>
      <c r="L191" s="61">
        <v>600000</v>
      </c>
      <c r="M191" s="61">
        <v>600000</v>
      </c>
      <c r="N191" s="61">
        <v>600000</v>
      </c>
      <c r="O191" s="61">
        <v>600000</v>
      </c>
    </row>
    <row r="192" spans="1:15" ht="15" customHeight="1" x14ac:dyDescent="0.35">
      <c r="A192" s="193"/>
      <c r="B192" s="194"/>
      <c r="C192" s="108" t="s">
        <v>16</v>
      </c>
      <c r="D192" s="61">
        <v>401250</v>
      </c>
      <c r="E192" s="61">
        <v>412500</v>
      </c>
      <c r="F192" s="61">
        <v>412500</v>
      </c>
      <c r="G192" s="61">
        <v>412500</v>
      </c>
      <c r="H192" s="61">
        <v>412500</v>
      </c>
      <c r="I192" s="61">
        <v>551250</v>
      </c>
      <c r="J192" s="61">
        <v>551250</v>
      </c>
      <c r="K192" s="61">
        <v>551250</v>
      </c>
      <c r="L192" s="61">
        <v>536250</v>
      </c>
      <c r="M192" s="61">
        <v>536250</v>
      </c>
      <c r="N192" s="61">
        <v>536250</v>
      </c>
      <c r="O192" s="61">
        <v>536250</v>
      </c>
    </row>
    <row r="193" spans="1:15" ht="15" customHeight="1" x14ac:dyDescent="0.35">
      <c r="A193" s="186"/>
      <c r="B193" s="189"/>
      <c r="C193" s="108" t="s">
        <v>47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20000</v>
      </c>
      <c r="J193" s="61"/>
      <c r="K193" s="61"/>
      <c r="L193" s="61"/>
      <c r="M193" s="61">
        <v>0</v>
      </c>
      <c r="N193" s="61">
        <v>20000</v>
      </c>
      <c r="O193" s="61">
        <v>20000</v>
      </c>
    </row>
    <row r="194" spans="1:15" ht="15" customHeight="1" x14ac:dyDescent="0.35">
      <c r="A194" s="185">
        <v>80</v>
      </c>
      <c r="B194" s="188" t="s">
        <v>76</v>
      </c>
      <c r="C194" s="108" t="s">
        <v>15</v>
      </c>
      <c r="D194" s="61">
        <v>0</v>
      </c>
      <c r="E194" s="61">
        <v>0</v>
      </c>
      <c r="F194" s="61">
        <v>0</v>
      </c>
      <c r="G194" s="61">
        <v>0</v>
      </c>
      <c r="H194" s="61">
        <v>0</v>
      </c>
      <c r="I194" s="61">
        <v>0</v>
      </c>
      <c r="J194" s="61">
        <v>1450000</v>
      </c>
      <c r="K194" s="61">
        <v>1450000</v>
      </c>
      <c r="L194" s="61">
        <v>1450000</v>
      </c>
      <c r="M194" s="61"/>
      <c r="N194" s="61">
        <v>1350000</v>
      </c>
      <c r="O194" s="61">
        <v>1350000</v>
      </c>
    </row>
    <row r="195" spans="1:15" ht="15" customHeight="1" x14ac:dyDescent="0.35">
      <c r="A195" s="193"/>
      <c r="B195" s="194"/>
      <c r="C195" s="108" t="s">
        <v>16</v>
      </c>
      <c r="D195" s="108">
        <v>310000</v>
      </c>
      <c r="E195" s="61">
        <v>340000</v>
      </c>
      <c r="F195" s="61">
        <v>340000</v>
      </c>
      <c r="G195" s="61">
        <v>340000</v>
      </c>
      <c r="H195" s="61">
        <v>340000</v>
      </c>
      <c r="I195" s="61">
        <v>340000</v>
      </c>
      <c r="J195" s="61">
        <v>340000</v>
      </c>
      <c r="K195" s="61" t="s">
        <v>303</v>
      </c>
      <c r="L195" s="61">
        <v>0</v>
      </c>
      <c r="M195" s="61">
        <v>595000</v>
      </c>
      <c r="N195" s="61">
        <v>595000</v>
      </c>
      <c r="O195" s="61">
        <v>595000</v>
      </c>
    </row>
    <row r="196" spans="1:15" ht="15" customHeight="1" x14ac:dyDescent="0.35">
      <c r="A196" s="186"/>
      <c r="B196" s="189"/>
      <c r="C196" s="108" t="s">
        <v>47</v>
      </c>
      <c r="D196" s="61">
        <v>0</v>
      </c>
      <c r="E196" s="61">
        <v>0</v>
      </c>
      <c r="F196" s="61">
        <v>0</v>
      </c>
      <c r="G196" s="61">
        <v>0</v>
      </c>
      <c r="H196" s="61">
        <v>0</v>
      </c>
      <c r="I196" s="61">
        <v>0</v>
      </c>
      <c r="J196" s="61">
        <v>0</v>
      </c>
      <c r="K196" s="61">
        <v>0</v>
      </c>
      <c r="L196" s="61">
        <v>0</v>
      </c>
      <c r="M196" s="61">
        <v>0</v>
      </c>
      <c r="N196" s="61">
        <v>0</v>
      </c>
      <c r="O196" s="61">
        <v>0</v>
      </c>
    </row>
    <row r="197" spans="1:15" ht="15" customHeight="1" x14ac:dyDescent="0.35">
      <c r="A197" s="185">
        <v>81</v>
      </c>
      <c r="B197" s="188" t="s">
        <v>77</v>
      </c>
      <c r="C197" s="108" t="s">
        <v>15</v>
      </c>
      <c r="D197" s="61">
        <v>280000</v>
      </c>
      <c r="E197" s="61">
        <v>280000</v>
      </c>
      <c r="F197" s="61">
        <v>280000</v>
      </c>
      <c r="G197" s="61">
        <v>280000</v>
      </c>
      <c r="H197" s="61">
        <v>280000</v>
      </c>
      <c r="I197" s="61">
        <v>280000</v>
      </c>
      <c r="J197" s="61">
        <v>750000</v>
      </c>
      <c r="K197" s="61">
        <v>700000</v>
      </c>
      <c r="L197" s="61">
        <v>700000</v>
      </c>
      <c r="M197" s="61">
        <v>700000</v>
      </c>
      <c r="N197" s="61">
        <v>700000</v>
      </c>
      <c r="O197" s="178">
        <v>700000</v>
      </c>
    </row>
    <row r="198" spans="1:15" ht="15" customHeight="1" x14ac:dyDescent="0.35">
      <c r="A198" s="193"/>
      <c r="B198" s="194"/>
      <c r="C198" s="108" t="s">
        <v>16</v>
      </c>
      <c r="D198" s="61">
        <v>375000</v>
      </c>
      <c r="E198" s="61">
        <v>375000</v>
      </c>
      <c r="F198" s="61">
        <v>375000</v>
      </c>
      <c r="G198" s="61">
        <v>375000</v>
      </c>
      <c r="H198" s="61">
        <v>375000</v>
      </c>
      <c r="I198" s="61">
        <v>375000</v>
      </c>
      <c r="J198" s="61">
        <v>525000</v>
      </c>
      <c r="K198" s="61">
        <v>506250</v>
      </c>
      <c r="L198" s="61">
        <v>506000</v>
      </c>
      <c r="M198" s="61">
        <v>506250</v>
      </c>
      <c r="N198" s="61">
        <v>506250</v>
      </c>
      <c r="O198" s="178">
        <v>506250</v>
      </c>
    </row>
    <row r="199" spans="1:15" ht="15" customHeight="1" x14ac:dyDescent="0.35">
      <c r="A199" s="186"/>
      <c r="B199" s="189"/>
      <c r="C199" s="108" t="s">
        <v>47</v>
      </c>
      <c r="D199" s="61">
        <v>0</v>
      </c>
      <c r="E199" s="61">
        <v>0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0</v>
      </c>
      <c r="M199" s="61">
        <v>0</v>
      </c>
      <c r="N199" s="61">
        <v>0</v>
      </c>
      <c r="O199" s="61">
        <v>0</v>
      </c>
    </row>
    <row r="200" spans="1:15" ht="15" customHeight="1" x14ac:dyDescent="0.35">
      <c r="A200" s="185">
        <v>82</v>
      </c>
      <c r="B200" s="188" t="s">
        <v>78</v>
      </c>
      <c r="C200" s="108" t="s">
        <v>15</v>
      </c>
      <c r="D200" s="61">
        <v>382500</v>
      </c>
      <c r="E200" s="61">
        <v>382500</v>
      </c>
      <c r="F200" s="61">
        <v>405000</v>
      </c>
      <c r="G200" s="61">
        <v>405000</v>
      </c>
      <c r="H200" s="61">
        <v>386250</v>
      </c>
      <c r="I200" s="109">
        <v>405000</v>
      </c>
      <c r="J200" s="61">
        <v>536250</v>
      </c>
      <c r="K200" s="61">
        <v>536250</v>
      </c>
      <c r="L200" s="61">
        <v>540000</v>
      </c>
      <c r="M200" s="61">
        <v>588750</v>
      </c>
      <c r="N200" s="61">
        <v>588750</v>
      </c>
      <c r="O200" s="61">
        <v>588750</v>
      </c>
    </row>
    <row r="201" spans="1:15" ht="15" customHeight="1" x14ac:dyDescent="0.35">
      <c r="A201" s="193"/>
      <c r="B201" s="194"/>
      <c r="C201" s="108" t="s">
        <v>16</v>
      </c>
      <c r="D201" s="108">
        <v>592025</v>
      </c>
      <c r="E201" s="108">
        <v>592025</v>
      </c>
      <c r="F201" s="61">
        <v>608375</v>
      </c>
      <c r="G201" s="61">
        <v>608375</v>
      </c>
      <c r="H201" s="61">
        <v>595700</v>
      </c>
      <c r="I201" s="109">
        <v>608375</v>
      </c>
      <c r="J201" s="109">
        <v>608375</v>
      </c>
      <c r="K201" s="109">
        <v>608375</v>
      </c>
      <c r="L201" s="61">
        <v>604100</v>
      </c>
      <c r="M201" s="61">
        <v>622000</v>
      </c>
      <c r="N201" s="61">
        <v>630175</v>
      </c>
      <c r="O201" s="61">
        <v>630175</v>
      </c>
    </row>
    <row r="202" spans="1:15" ht="15" customHeight="1" x14ac:dyDescent="0.35">
      <c r="A202" s="186"/>
      <c r="B202" s="189"/>
      <c r="C202" s="108" t="s">
        <v>47</v>
      </c>
      <c r="D202" s="61">
        <v>0</v>
      </c>
      <c r="E202" s="61">
        <v>0</v>
      </c>
      <c r="F202" s="61">
        <v>0</v>
      </c>
      <c r="G202" s="61">
        <v>0</v>
      </c>
      <c r="H202" s="61">
        <v>0</v>
      </c>
      <c r="I202" s="61">
        <v>0</v>
      </c>
      <c r="J202" s="61">
        <v>0</v>
      </c>
      <c r="K202" s="61">
        <v>0</v>
      </c>
      <c r="L202" s="61">
        <v>0</v>
      </c>
      <c r="M202" s="61">
        <v>0</v>
      </c>
      <c r="N202" s="61">
        <v>0</v>
      </c>
      <c r="O202" s="61">
        <v>0</v>
      </c>
    </row>
    <row r="203" spans="1:15" ht="15" customHeight="1" x14ac:dyDescent="0.35">
      <c r="A203" s="185">
        <v>83</v>
      </c>
      <c r="B203" s="188" t="s">
        <v>79</v>
      </c>
      <c r="C203" s="108" t="s">
        <v>15</v>
      </c>
      <c r="D203" s="109">
        <v>290000</v>
      </c>
      <c r="E203" s="61">
        <v>290000</v>
      </c>
      <c r="F203" s="61">
        <v>290000</v>
      </c>
      <c r="G203" s="61">
        <v>290000</v>
      </c>
      <c r="H203" s="61">
        <v>290000</v>
      </c>
      <c r="I203" s="61">
        <v>290000</v>
      </c>
      <c r="J203" s="61">
        <v>290000</v>
      </c>
      <c r="K203" s="61">
        <v>290000</v>
      </c>
      <c r="L203" s="61">
        <v>1900000</v>
      </c>
      <c r="M203" s="61">
        <v>1800000</v>
      </c>
      <c r="N203" s="61">
        <v>1750000</v>
      </c>
      <c r="O203" s="61">
        <v>1750000</v>
      </c>
    </row>
    <row r="204" spans="1:15" ht="15" customHeight="1" x14ac:dyDescent="0.35">
      <c r="A204" s="193"/>
      <c r="B204" s="194"/>
      <c r="C204" s="108" t="s">
        <v>16</v>
      </c>
      <c r="D204" s="109">
        <v>460000</v>
      </c>
      <c r="E204" s="61">
        <v>460000</v>
      </c>
      <c r="F204" s="61">
        <v>460000</v>
      </c>
      <c r="G204" s="61">
        <v>460000</v>
      </c>
      <c r="H204" s="61">
        <v>460000</v>
      </c>
      <c r="I204" s="61">
        <v>460000</v>
      </c>
      <c r="J204" s="61">
        <v>460000</v>
      </c>
      <c r="K204" s="61">
        <v>460000</v>
      </c>
      <c r="L204" s="61">
        <v>322000</v>
      </c>
      <c r="M204" s="61">
        <v>380000</v>
      </c>
      <c r="N204" s="61">
        <v>380000</v>
      </c>
      <c r="O204" s="61">
        <v>380000</v>
      </c>
    </row>
    <row r="205" spans="1:15" ht="15" customHeight="1" x14ac:dyDescent="0.35">
      <c r="A205" s="186"/>
      <c r="B205" s="189"/>
      <c r="C205" s="108" t="s">
        <v>47</v>
      </c>
      <c r="D205" s="61">
        <v>0</v>
      </c>
      <c r="E205" s="61">
        <v>0</v>
      </c>
      <c r="F205" s="61">
        <v>0</v>
      </c>
      <c r="G205" s="61">
        <v>0</v>
      </c>
      <c r="H205" s="61">
        <v>0</v>
      </c>
      <c r="I205" s="61">
        <v>0</v>
      </c>
      <c r="J205" s="61">
        <v>0</v>
      </c>
      <c r="K205" s="61">
        <v>0</v>
      </c>
      <c r="L205" s="61">
        <v>0</v>
      </c>
      <c r="M205" s="61">
        <v>0</v>
      </c>
      <c r="N205" s="61">
        <v>0</v>
      </c>
      <c r="O205" s="61">
        <v>0</v>
      </c>
    </row>
    <row r="206" spans="1:15" ht="15" customHeight="1" x14ac:dyDescent="0.35">
      <c r="A206" s="185">
        <v>84</v>
      </c>
      <c r="B206" s="188" t="s">
        <v>80</v>
      </c>
      <c r="C206" s="108" t="s">
        <v>15</v>
      </c>
      <c r="D206" s="61">
        <v>393475</v>
      </c>
      <c r="E206" s="61">
        <v>393475</v>
      </c>
      <c r="F206" s="61">
        <v>393475</v>
      </c>
      <c r="G206" s="61">
        <v>393475</v>
      </c>
      <c r="H206" s="61">
        <v>341775</v>
      </c>
      <c r="I206" s="61">
        <v>341775</v>
      </c>
      <c r="J206" s="61">
        <v>341775</v>
      </c>
      <c r="K206" s="61">
        <v>1950000</v>
      </c>
      <c r="L206" s="61">
        <v>855000</v>
      </c>
      <c r="M206" s="61">
        <v>855000</v>
      </c>
      <c r="N206" s="61">
        <v>855000</v>
      </c>
      <c r="O206" s="61">
        <v>830000</v>
      </c>
    </row>
    <row r="207" spans="1:15" ht="15" customHeight="1" x14ac:dyDescent="0.35">
      <c r="A207" s="193"/>
      <c r="B207" s="195"/>
      <c r="C207" s="108" t="s">
        <v>16</v>
      </c>
      <c r="D207" s="61">
        <v>506250</v>
      </c>
      <c r="E207" s="61">
        <v>506250</v>
      </c>
      <c r="F207" s="61">
        <v>506250</v>
      </c>
      <c r="G207" s="61">
        <v>506250</v>
      </c>
      <c r="H207" s="61">
        <v>517500</v>
      </c>
      <c r="I207" s="61">
        <v>517500</v>
      </c>
      <c r="J207" s="61">
        <v>517500</v>
      </c>
      <c r="K207" s="61">
        <v>671250</v>
      </c>
      <c r="L207" s="61">
        <v>1800000</v>
      </c>
      <c r="M207" s="61">
        <v>1350000</v>
      </c>
      <c r="N207" s="61">
        <v>1350000</v>
      </c>
      <c r="O207" s="61">
        <v>1312500</v>
      </c>
    </row>
    <row r="208" spans="1:15" ht="15" customHeight="1" x14ac:dyDescent="0.35">
      <c r="A208" s="186"/>
      <c r="B208" s="196"/>
      <c r="C208" s="108" t="s">
        <v>47</v>
      </c>
      <c r="D208" s="61">
        <v>0</v>
      </c>
      <c r="E208" s="61">
        <v>0</v>
      </c>
      <c r="F208" s="61">
        <v>0</v>
      </c>
      <c r="G208" s="61">
        <v>0</v>
      </c>
      <c r="H208" s="61">
        <v>0</v>
      </c>
      <c r="I208" s="61">
        <v>0</v>
      </c>
      <c r="J208" s="61">
        <v>0</v>
      </c>
      <c r="K208" s="61">
        <v>0</v>
      </c>
      <c r="L208" s="61">
        <v>0</v>
      </c>
      <c r="M208" s="61">
        <v>0</v>
      </c>
      <c r="N208" s="61">
        <v>0</v>
      </c>
      <c r="O208" s="61">
        <v>0</v>
      </c>
    </row>
    <row r="209" spans="1:15" ht="15" customHeight="1" x14ac:dyDescent="0.35">
      <c r="A209" s="185">
        <v>85</v>
      </c>
      <c r="B209" s="188" t="s">
        <v>81</v>
      </c>
      <c r="C209" s="108" t="s">
        <v>15</v>
      </c>
      <c r="D209" s="61">
        <v>1300000</v>
      </c>
      <c r="E209" s="61">
        <v>1400000</v>
      </c>
      <c r="F209" s="61">
        <v>1500000</v>
      </c>
      <c r="G209" s="61">
        <v>1350000</v>
      </c>
      <c r="H209" s="61">
        <v>1350000</v>
      </c>
      <c r="I209" s="61">
        <v>1350000</v>
      </c>
      <c r="J209" s="61">
        <v>1350000</v>
      </c>
      <c r="K209" s="61">
        <v>1350000</v>
      </c>
      <c r="L209" s="61">
        <v>1200000</v>
      </c>
      <c r="M209" s="61">
        <v>1200000</v>
      </c>
      <c r="N209" s="61">
        <v>1200000</v>
      </c>
      <c r="O209" s="61">
        <v>1150000</v>
      </c>
    </row>
    <row r="210" spans="1:15" ht="15" customHeight="1" x14ac:dyDescent="0.35">
      <c r="A210" s="193"/>
      <c r="B210" s="194"/>
      <c r="C210" s="108" t="s">
        <v>16</v>
      </c>
      <c r="D210" s="61">
        <v>450000</v>
      </c>
      <c r="E210" s="61">
        <v>480000</v>
      </c>
      <c r="F210" s="61">
        <v>510000</v>
      </c>
      <c r="G210" s="61">
        <v>480000</v>
      </c>
      <c r="H210" s="61">
        <v>480000</v>
      </c>
      <c r="I210" s="61">
        <v>460000</v>
      </c>
      <c r="J210" s="61">
        <v>595000</v>
      </c>
      <c r="K210" s="61">
        <v>595000</v>
      </c>
      <c r="L210" s="61">
        <v>530000</v>
      </c>
      <c r="M210" s="61">
        <v>505000</v>
      </c>
      <c r="N210" s="61">
        <v>505000</v>
      </c>
      <c r="O210" s="61">
        <v>560000</v>
      </c>
    </row>
    <row r="211" spans="1:15" ht="15" customHeight="1" x14ac:dyDescent="0.35">
      <c r="A211" s="186"/>
      <c r="B211" s="189"/>
      <c r="C211" s="108" t="s">
        <v>47</v>
      </c>
      <c r="D211" s="61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61">
        <v>0</v>
      </c>
      <c r="N211" s="61">
        <v>0</v>
      </c>
      <c r="O211" s="61">
        <v>0</v>
      </c>
    </row>
    <row r="212" spans="1:15" ht="15" customHeight="1" x14ac:dyDescent="0.35">
      <c r="A212" s="185">
        <v>86</v>
      </c>
      <c r="B212" s="188" t="s">
        <v>82</v>
      </c>
      <c r="C212" s="108" t="s">
        <v>15</v>
      </c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0</v>
      </c>
      <c r="J212" s="61">
        <v>0</v>
      </c>
      <c r="K212" s="61">
        <v>0</v>
      </c>
      <c r="L212" s="61">
        <v>0</v>
      </c>
      <c r="M212" s="61">
        <v>0</v>
      </c>
      <c r="N212" s="61">
        <v>0</v>
      </c>
      <c r="O212" s="61">
        <v>0</v>
      </c>
    </row>
    <row r="213" spans="1:15" ht="15" customHeight="1" x14ac:dyDescent="0.35">
      <c r="A213" s="193"/>
      <c r="B213" s="194"/>
      <c r="C213" s="108" t="s">
        <v>16</v>
      </c>
      <c r="D213" s="61">
        <v>0</v>
      </c>
      <c r="E213" s="61">
        <v>0</v>
      </c>
      <c r="F213" s="61">
        <v>0</v>
      </c>
      <c r="G213" s="61">
        <v>0</v>
      </c>
      <c r="H213" s="61">
        <v>0</v>
      </c>
      <c r="I213" s="61">
        <v>0</v>
      </c>
      <c r="J213" s="61">
        <v>0</v>
      </c>
      <c r="K213" s="61">
        <v>0</v>
      </c>
      <c r="L213" s="61">
        <v>0</v>
      </c>
      <c r="M213" s="61">
        <v>0</v>
      </c>
      <c r="N213" s="61">
        <v>55000</v>
      </c>
      <c r="O213" s="61">
        <v>60000</v>
      </c>
    </row>
    <row r="214" spans="1:15" ht="15" customHeight="1" x14ac:dyDescent="0.35">
      <c r="A214" s="186"/>
      <c r="B214" s="189"/>
      <c r="C214" s="108" t="s">
        <v>47</v>
      </c>
      <c r="D214" s="61">
        <v>0</v>
      </c>
      <c r="E214" s="61">
        <v>0</v>
      </c>
      <c r="F214" s="61">
        <v>0</v>
      </c>
      <c r="G214" s="61">
        <v>0</v>
      </c>
      <c r="H214" s="61">
        <v>0</v>
      </c>
      <c r="I214" s="61">
        <v>0</v>
      </c>
      <c r="J214" s="61">
        <v>0</v>
      </c>
      <c r="K214" s="61">
        <v>0</v>
      </c>
      <c r="L214" s="61">
        <v>0</v>
      </c>
      <c r="M214" s="61">
        <v>0</v>
      </c>
      <c r="N214" s="61">
        <v>0</v>
      </c>
      <c r="O214" s="61">
        <v>0</v>
      </c>
    </row>
    <row r="215" spans="1:15" ht="15" customHeight="1" x14ac:dyDescent="0.35">
      <c r="A215" s="62"/>
      <c r="B215" s="180"/>
      <c r="C215" s="108" t="s">
        <v>15</v>
      </c>
      <c r="D215" s="61">
        <v>0</v>
      </c>
      <c r="E215" s="61">
        <v>0</v>
      </c>
      <c r="F215" s="61">
        <v>0</v>
      </c>
      <c r="G215" s="61">
        <v>0</v>
      </c>
      <c r="H215" s="61">
        <v>0</v>
      </c>
      <c r="I215" s="61">
        <v>0</v>
      </c>
      <c r="J215" s="61">
        <v>0</v>
      </c>
      <c r="K215" s="61">
        <v>0</v>
      </c>
      <c r="L215" s="61">
        <v>0</v>
      </c>
      <c r="M215" s="61">
        <v>0</v>
      </c>
      <c r="N215" s="61">
        <v>0</v>
      </c>
      <c r="O215" s="61">
        <v>0</v>
      </c>
    </row>
    <row r="216" spans="1:15" ht="15" customHeight="1" x14ac:dyDescent="0.35">
      <c r="A216" s="62">
        <v>87</v>
      </c>
      <c r="B216" s="180" t="s">
        <v>255</v>
      </c>
      <c r="C216" s="108" t="s">
        <v>16</v>
      </c>
      <c r="D216" s="61">
        <v>0</v>
      </c>
      <c r="E216" s="61">
        <v>830000</v>
      </c>
      <c r="F216" s="61">
        <v>0</v>
      </c>
      <c r="G216" s="61">
        <v>0</v>
      </c>
      <c r="H216" s="61">
        <v>0</v>
      </c>
      <c r="I216" s="61">
        <v>0</v>
      </c>
      <c r="J216" s="61">
        <v>0</v>
      </c>
      <c r="K216" s="61">
        <v>0</v>
      </c>
      <c r="L216" s="61">
        <v>0</v>
      </c>
      <c r="M216" s="61">
        <v>0</v>
      </c>
      <c r="N216" s="61">
        <v>0</v>
      </c>
      <c r="O216" s="61">
        <v>0</v>
      </c>
    </row>
    <row r="217" spans="1:15" ht="15" customHeight="1" x14ac:dyDescent="0.35">
      <c r="A217" s="62"/>
      <c r="B217" s="180"/>
      <c r="C217" s="108" t="s">
        <v>47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0</v>
      </c>
      <c r="L217" s="61">
        <v>0</v>
      </c>
      <c r="M217" s="61">
        <v>0</v>
      </c>
      <c r="N217" s="61">
        <v>0</v>
      </c>
      <c r="O217" s="61">
        <v>0</v>
      </c>
    </row>
    <row r="218" spans="1:15" ht="15" customHeight="1" x14ac:dyDescent="0.35">
      <c r="A218" s="185">
        <v>88</v>
      </c>
      <c r="B218" s="188" t="s">
        <v>83</v>
      </c>
      <c r="C218" s="108" t="s">
        <v>15</v>
      </c>
      <c r="D218" s="110">
        <v>145725</v>
      </c>
      <c r="E218" s="110">
        <v>145725</v>
      </c>
      <c r="F218" s="110">
        <v>145725</v>
      </c>
      <c r="G218" s="61">
        <v>162076</v>
      </c>
      <c r="H218" s="61">
        <v>162076</v>
      </c>
      <c r="I218" s="61">
        <v>162076</v>
      </c>
      <c r="J218" s="61">
        <v>900000</v>
      </c>
      <c r="K218" s="61">
        <v>900000</v>
      </c>
      <c r="L218" s="61">
        <v>900000</v>
      </c>
      <c r="M218" s="61">
        <v>900000</v>
      </c>
      <c r="N218" s="61">
        <v>900000</v>
      </c>
      <c r="O218" s="61">
        <v>900000</v>
      </c>
    </row>
    <row r="219" spans="1:15" ht="15" customHeight="1" x14ac:dyDescent="0.35">
      <c r="A219" s="193"/>
      <c r="B219" s="194"/>
      <c r="C219" s="108" t="s">
        <v>16</v>
      </c>
      <c r="D219" s="108">
        <v>275000</v>
      </c>
      <c r="E219" s="108">
        <v>275000</v>
      </c>
      <c r="F219" s="108">
        <v>275000</v>
      </c>
      <c r="G219" s="61">
        <v>305000</v>
      </c>
      <c r="H219" s="61">
        <v>305000</v>
      </c>
      <c r="I219" s="61">
        <v>305000</v>
      </c>
      <c r="J219" s="61">
        <v>395000</v>
      </c>
      <c r="K219" s="61">
        <v>395000</v>
      </c>
      <c r="L219" s="61">
        <v>395000</v>
      </c>
      <c r="M219" s="61">
        <v>395000</v>
      </c>
      <c r="N219" s="61">
        <v>395000</v>
      </c>
      <c r="O219" s="61">
        <v>395000</v>
      </c>
    </row>
    <row r="220" spans="1:15" ht="15" customHeight="1" x14ac:dyDescent="0.35">
      <c r="A220" s="186"/>
      <c r="B220" s="189"/>
      <c r="C220" s="108" t="s">
        <v>47</v>
      </c>
      <c r="D220" s="61">
        <v>0</v>
      </c>
      <c r="E220" s="61">
        <v>0</v>
      </c>
      <c r="F220" s="61">
        <v>0</v>
      </c>
      <c r="G220" s="61">
        <v>0</v>
      </c>
      <c r="H220" s="61">
        <v>0</v>
      </c>
      <c r="I220" s="61">
        <v>0</v>
      </c>
      <c r="J220" s="61">
        <v>0</v>
      </c>
      <c r="K220" s="61">
        <v>0</v>
      </c>
      <c r="L220" s="61">
        <v>0</v>
      </c>
      <c r="M220" s="61">
        <v>0</v>
      </c>
      <c r="N220" s="61">
        <v>0</v>
      </c>
      <c r="O220" s="61">
        <v>0</v>
      </c>
    </row>
    <row r="221" spans="1:15" ht="15" customHeight="1" x14ac:dyDescent="0.35">
      <c r="A221" s="62"/>
      <c r="B221" s="188" t="s">
        <v>84</v>
      </c>
      <c r="C221" s="108" t="s">
        <v>15</v>
      </c>
      <c r="D221" s="110">
        <f>600000+127200</f>
        <v>727200</v>
      </c>
      <c r="E221" s="61">
        <f>600000+143600</f>
        <v>743600</v>
      </c>
      <c r="F221" s="61">
        <f>600000+143600</f>
        <v>743600</v>
      </c>
      <c r="G221" s="61">
        <f>600000+143600</f>
        <v>743600</v>
      </c>
      <c r="H221" s="61">
        <f>600000+143600</f>
        <v>743600</v>
      </c>
      <c r="I221" s="61">
        <f>600000+143600</f>
        <v>743600</v>
      </c>
      <c r="J221" s="61">
        <v>143600</v>
      </c>
      <c r="K221" s="61">
        <v>143600</v>
      </c>
      <c r="L221" s="61">
        <v>143600</v>
      </c>
      <c r="M221" s="61">
        <v>143600</v>
      </c>
      <c r="N221" s="61">
        <v>143600</v>
      </c>
      <c r="O221" s="61">
        <v>143600</v>
      </c>
    </row>
    <row r="222" spans="1:15" ht="15" customHeight="1" x14ac:dyDescent="0.35">
      <c r="A222" s="62">
        <v>89</v>
      </c>
      <c r="B222" s="194"/>
      <c r="C222" s="108" t="s">
        <v>16</v>
      </c>
      <c r="D222" s="108">
        <v>250000</v>
      </c>
      <c r="E222" s="61">
        <v>280000</v>
      </c>
      <c r="F222" s="61">
        <v>280000</v>
      </c>
      <c r="G222" s="61">
        <v>280000</v>
      </c>
      <c r="H222" s="61">
        <v>280000</v>
      </c>
      <c r="I222" s="61">
        <v>280000</v>
      </c>
      <c r="J222" s="61">
        <f>50000+280000</f>
        <v>330000</v>
      </c>
      <c r="K222" s="61">
        <f>50000+280000</f>
        <v>330000</v>
      </c>
      <c r="L222" s="61">
        <v>280000</v>
      </c>
      <c r="M222" s="61">
        <v>280000</v>
      </c>
      <c r="N222" s="61">
        <v>280000</v>
      </c>
      <c r="O222" s="61">
        <v>280000</v>
      </c>
    </row>
    <row r="223" spans="1:15" ht="15" customHeight="1" x14ac:dyDescent="0.35">
      <c r="A223" s="62"/>
      <c r="B223" s="189"/>
      <c r="C223" s="108" t="s">
        <v>47</v>
      </c>
      <c r="D223" s="61">
        <v>0</v>
      </c>
      <c r="E223" s="61">
        <v>0</v>
      </c>
      <c r="F223" s="61">
        <v>0</v>
      </c>
      <c r="G223" s="61">
        <v>0</v>
      </c>
      <c r="H223" s="61">
        <v>0</v>
      </c>
      <c r="I223" s="61">
        <v>0</v>
      </c>
      <c r="J223" s="61">
        <v>0</v>
      </c>
      <c r="K223" s="61">
        <v>0</v>
      </c>
      <c r="L223" s="61">
        <v>0</v>
      </c>
      <c r="M223" s="61">
        <v>0</v>
      </c>
      <c r="N223" s="61">
        <v>0</v>
      </c>
      <c r="O223" s="61">
        <v>0</v>
      </c>
    </row>
    <row r="224" spans="1:15" ht="15" customHeight="1" x14ac:dyDescent="0.35">
      <c r="A224" s="185">
        <v>90</v>
      </c>
      <c r="B224" s="188" t="s">
        <v>85</v>
      </c>
      <c r="C224" s="108" t="s">
        <v>15</v>
      </c>
      <c r="D224" s="110">
        <v>727000</v>
      </c>
      <c r="E224" s="110">
        <v>727000</v>
      </c>
      <c r="F224" s="110">
        <v>727000</v>
      </c>
      <c r="G224" s="110">
        <v>727000</v>
      </c>
      <c r="H224" s="110">
        <v>727000</v>
      </c>
      <c r="I224" s="110">
        <v>727000</v>
      </c>
      <c r="J224" s="110">
        <f>600000+727000</f>
        <v>1327000</v>
      </c>
      <c r="K224" s="110">
        <f t="shared" ref="K224:L224" si="2">600000+727000</f>
        <v>1327000</v>
      </c>
      <c r="L224" s="110">
        <f t="shared" si="2"/>
        <v>1327000</v>
      </c>
      <c r="M224" s="61">
        <v>727000</v>
      </c>
      <c r="N224" s="61">
        <v>670000</v>
      </c>
      <c r="O224" s="61">
        <v>670000</v>
      </c>
    </row>
    <row r="225" spans="1:15" ht="15" customHeight="1" x14ac:dyDescent="0.35">
      <c r="A225" s="193"/>
      <c r="B225" s="194"/>
      <c r="C225" s="108" t="s">
        <v>16</v>
      </c>
      <c r="D225" s="108">
        <v>165000</v>
      </c>
      <c r="E225" s="108">
        <v>165000</v>
      </c>
      <c r="F225" s="108">
        <v>165000</v>
      </c>
      <c r="G225" s="108">
        <v>165000</v>
      </c>
      <c r="H225" s="108">
        <v>165000</v>
      </c>
      <c r="I225" s="108">
        <v>165000</v>
      </c>
      <c r="J225" s="108">
        <v>210000</v>
      </c>
      <c r="K225" s="108">
        <v>210000</v>
      </c>
      <c r="L225" s="108">
        <f>210000+50000</f>
        <v>260000</v>
      </c>
      <c r="M225" s="61">
        <f>185000+50000</f>
        <v>235000</v>
      </c>
      <c r="N225" s="61">
        <f>185000+50000</f>
        <v>235000</v>
      </c>
      <c r="O225" s="61">
        <v>185000</v>
      </c>
    </row>
    <row r="226" spans="1:15" ht="15" customHeight="1" x14ac:dyDescent="0.35">
      <c r="A226" s="186"/>
      <c r="B226" s="189"/>
      <c r="C226" s="108" t="s">
        <v>47</v>
      </c>
      <c r="D226" s="61">
        <v>0</v>
      </c>
      <c r="E226" s="61">
        <v>0</v>
      </c>
      <c r="F226" s="61">
        <v>0</v>
      </c>
      <c r="G226" s="61">
        <v>0</v>
      </c>
      <c r="H226" s="61">
        <v>0</v>
      </c>
      <c r="I226" s="61">
        <v>0</v>
      </c>
      <c r="J226" s="61">
        <v>0</v>
      </c>
      <c r="K226" s="61">
        <v>0</v>
      </c>
      <c r="L226" s="61">
        <v>0</v>
      </c>
      <c r="M226" s="61">
        <v>0</v>
      </c>
      <c r="N226" s="61">
        <v>0</v>
      </c>
      <c r="O226" s="61">
        <v>0</v>
      </c>
    </row>
    <row r="227" spans="1:15" ht="15" customHeight="1" x14ac:dyDescent="0.35">
      <c r="A227" s="62"/>
      <c r="B227" s="188" t="s">
        <v>86</v>
      </c>
      <c r="C227" s="108" t="s">
        <v>15</v>
      </c>
      <c r="D227" s="110">
        <v>625960</v>
      </c>
      <c r="E227" s="110">
        <v>625960</v>
      </c>
      <c r="F227" s="110">
        <v>625960</v>
      </c>
      <c r="G227" s="110">
        <v>625960</v>
      </c>
      <c r="H227" s="61">
        <v>629843</v>
      </c>
      <c r="I227" s="61">
        <v>629843</v>
      </c>
      <c r="J227" s="61">
        <v>629843</v>
      </c>
      <c r="K227" s="61">
        <v>629843</v>
      </c>
      <c r="L227" s="61">
        <v>510880</v>
      </c>
      <c r="M227" s="61">
        <v>514820</v>
      </c>
      <c r="N227" s="61">
        <v>514820</v>
      </c>
      <c r="O227" s="61">
        <v>376445</v>
      </c>
    </row>
    <row r="228" spans="1:15" ht="15" customHeight="1" x14ac:dyDescent="0.35">
      <c r="A228" s="62">
        <v>91</v>
      </c>
      <c r="B228" s="194"/>
      <c r="C228" s="108" t="s">
        <v>16</v>
      </c>
      <c r="D228" s="108">
        <v>100000</v>
      </c>
      <c r="E228" s="108">
        <v>100000</v>
      </c>
      <c r="F228" s="108">
        <v>100000</v>
      </c>
      <c r="G228" s="108">
        <v>100000</v>
      </c>
      <c r="H228" s="108">
        <v>100000</v>
      </c>
      <c r="I228" s="108">
        <v>100000</v>
      </c>
      <c r="J228" s="108">
        <v>130000</v>
      </c>
      <c r="K228" s="108">
        <v>130000</v>
      </c>
      <c r="L228" s="61">
        <v>110000</v>
      </c>
      <c r="M228" s="61">
        <v>85000</v>
      </c>
      <c r="N228" s="61">
        <v>85000</v>
      </c>
      <c r="O228" s="61">
        <v>85000</v>
      </c>
    </row>
    <row r="229" spans="1:15" ht="15" customHeight="1" x14ac:dyDescent="0.35">
      <c r="A229" s="62"/>
      <c r="B229" s="189"/>
      <c r="C229" s="108" t="s">
        <v>47</v>
      </c>
      <c r="D229" s="61">
        <v>0</v>
      </c>
      <c r="E229" s="61">
        <v>0</v>
      </c>
      <c r="F229" s="61">
        <v>0</v>
      </c>
      <c r="G229" s="61">
        <v>0</v>
      </c>
      <c r="H229" s="61">
        <v>0</v>
      </c>
      <c r="I229" s="61">
        <v>0</v>
      </c>
      <c r="J229" s="61">
        <v>0</v>
      </c>
      <c r="K229" s="61">
        <v>0</v>
      </c>
      <c r="L229" s="61">
        <v>0</v>
      </c>
      <c r="M229" s="61">
        <v>0</v>
      </c>
      <c r="N229" s="61">
        <v>0</v>
      </c>
      <c r="O229" s="61">
        <v>0</v>
      </c>
    </row>
    <row r="230" spans="1:15" ht="15" customHeight="1" x14ac:dyDescent="0.35">
      <c r="A230" s="185">
        <v>92</v>
      </c>
      <c r="B230" s="188" t="s">
        <v>87</v>
      </c>
      <c r="C230" s="108" t="s">
        <v>15</v>
      </c>
      <c r="D230" s="110">
        <v>61875</v>
      </c>
      <c r="E230" s="110">
        <v>61875</v>
      </c>
      <c r="F230" s="110">
        <v>61875</v>
      </c>
      <c r="G230" s="61">
        <v>53700</v>
      </c>
      <c r="H230" s="61">
        <v>53700</v>
      </c>
      <c r="I230" s="61">
        <v>53700</v>
      </c>
      <c r="J230" s="108">
        <v>350000</v>
      </c>
      <c r="K230" s="108">
        <v>350000</v>
      </c>
      <c r="L230" s="108">
        <v>350000</v>
      </c>
      <c r="M230" s="61">
        <v>350000</v>
      </c>
      <c r="N230" s="61">
        <v>350000</v>
      </c>
      <c r="O230" s="61">
        <v>350000</v>
      </c>
    </row>
    <row r="231" spans="1:15" ht="15" customHeight="1" x14ac:dyDescent="0.35">
      <c r="A231" s="193"/>
      <c r="B231" s="194"/>
      <c r="C231" s="108" t="s">
        <v>16</v>
      </c>
      <c r="D231" s="108">
        <v>130000</v>
      </c>
      <c r="E231" s="108">
        <v>130000</v>
      </c>
      <c r="F231" s="61">
        <v>115000</v>
      </c>
      <c r="G231" s="61">
        <v>115000</v>
      </c>
      <c r="H231" s="61">
        <v>115000</v>
      </c>
      <c r="I231" s="61">
        <v>115000</v>
      </c>
      <c r="J231" s="108">
        <v>150000</v>
      </c>
      <c r="K231" s="108">
        <v>150000</v>
      </c>
      <c r="L231" s="108">
        <v>150000</v>
      </c>
      <c r="M231" s="61">
        <v>150000</v>
      </c>
      <c r="N231" s="61">
        <v>150000</v>
      </c>
      <c r="O231" s="61">
        <v>125000</v>
      </c>
    </row>
    <row r="232" spans="1:15" ht="15" customHeight="1" x14ac:dyDescent="0.35">
      <c r="A232" s="186"/>
      <c r="B232" s="189"/>
      <c r="C232" s="108" t="s">
        <v>47</v>
      </c>
      <c r="D232" s="61">
        <v>0</v>
      </c>
      <c r="E232" s="61">
        <v>0</v>
      </c>
      <c r="F232" s="61">
        <v>0</v>
      </c>
      <c r="G232" s="61">
        <v>0</v>
      </c>
      <c r="H232" s="61">
        <v>0</v>
      </c>
      <c r="I232" s="61">
        <v>0</v>
      </c>
      <c r="J232" s="61">
        <v>0</v>
      </c>
      <c r="K232" s="61">
        <v>0</v>
      </c>
      <c r="L232" s="61">
        <v>0</v>
      </c>
      <c r="M232" s="61">
        <v>0</v>
      </c>
      <c r="N232" s="61">
        <v>0</v>
      </c>
      <c r="O232" s="61">
        <v>0</v>
      </c>
    </row>
    <row r="233" spans="1:15" ht="15" customHeight="1" x14ac:dyDescent="0.35">
      <c r="A233" s="62"/>
      <c r="B233" s="188" t="s">
        <v>88</v>
      </c>
      <c r="C233" s="108" t="s">
        <v>15</v>
      </c>
      <c r="D233" s="110">
        <v>161125</v>
      </c>
      <c r="E233" s="61">
        <v>167750</v>
      </c>
      <c r="F233" s="61">
        <v>174375</v>
      </c>
      <c r="G233" s="61">
        <v>158025</v>
      </c>
      <c r="H233" s="61">
        <v>148300</v>
      </c>
      <c r="I233" s="61">
        <v>265000</v>
      </c>
      <c r="J233" s="108">
        <v>750000</v>
      </c>
      <c r="K233" s="61">
        <v>800000</v>
      </c>
      <c r="L233" s="61">
        <v>800000</v>
      </c>
      <c r="M233" s="61">
        <v>800000</v>
      </c>
      <c r="N233" s="61">
        <v>800000</v>
      </c>
      <c r="O233" s="61">
        <v>800000</v>
      </c>
    </row>
    <row r="234" spans="1:15" ht="15" customHeight="1" x14ac:dyDescent="0.35">
      <c r="A234" s="62">
        <v>93</v>
      </c>
      <c r="B234" s="194"/>
      <c r="C234" s="108" t="s">
        <v>16</v>
      </c>
      <c r="D234" s="108">
        <v>315000</v>
      </c>
      <c r="E234" s="61">
        <v>325000</v>
      </c>
      <c r="F234" s="61">
        <v>335000</v>
      </c>
      <c r="G234" s="61">
        <v>305000</v>
      </c>
      <c r="H234" s="61">
        <v>285000</v>
      </c>
      <c r="I234" s="61">
        <v>265000</v>
      </c>
      <c r="J234" s="108">
        <v>340000</v>
      </c>
      <c r="K234" s="61">
        <v>365000</v>
      </c>
      <c r="L234" s="61">
        <v>365000</v>
      </c>
      <c r="M234" s="61">
        <v>365000</v>
      </c>
      <c r="N234" s="61">
        <v>365000</v>
      </c>
      <c r="O234" s="61">
        <v>365000</v>
      </c>
    </row>
    <row r="235" spans="1:15" ht="15" customHeight="1" x14ac:dyDescent="0.35">
      <c r="A235" s="62"/>
      <c r="B235" s="189"/>
      <c r="C235" s="108" t="s">
        <v>47</v>
      </c>
      <c r="D235" s="61">
        <v>0</v>
      </c>
      <c r="E235" s="61">
        <v>0</v>
      </c>
      <c r="F235" s="61">
        <v>0</v>
      </c>
      <c r="G235" s="61">
        <v>0</v>
      </c>
      <c r="H235" s="61">
        <v>0</v>
      </c>
      <c r="I235" s="61">
        <v>0</v>
      </c>
      <c r="J235" s="61">
        <v>0</v>
      </c>
      <c r="K235" s="61">
        <v>0</v>
      </c>
      <c r="L235" s="61">
        <v>0</v>
      </c>
      <c r="M235" s="61">
        <v>0</v>
      </c>
      <c r="N235" s="61">
        <v>0</v>
      </c>
      <c r="O235" s="61">
        <v>0</v>
      </c>
    </row>
    <row r="236" spans="1:15" ht="15" customHeight="1" x14ac:dyDescent="0.35">
      <c r="A236" s="185">
        <v>94</v>
      </c>
      <c r="B236" s="188" t="s">
        <v>89</v>
      </c>
      <c r="C236" s="108" t="s">
        <v>15</v>
      </c>
      <c r="D236" s="110">
        <v>395500</v>
      </c>
      <c r="E236" s="110">
        <v>395500</v>
      </c>
      <c r="F236" s="61">
        <v>420500</v>
      </c>
      <c r="G236" s="61">
        <v>420500</v>
      </c>
      <c r="H236" s="61">
        <v>420500</v>
      </c>
      <c r="I236" s="61">
        <v>420500</v>
      </c>
      <c r="J236" s="108">
        <v>740000</v>
      </c>
      <c r="K236" s="108">
        <v>740000</v>
      </c>
      <c r="L236" s="108">
        <v>740000</v>
      </c>
      <c r="M236" s="61">
        <v>740000</v>
      </c>
      <c r="N236" s="61">
        <v>740000</v>
      </c>
      <c r="O236" s="61">
        <v>740000</v>
      </c>
    </row>
    <row r="237" spans="1:15" ht="15" customHeight="1" x14ac:dyDescent="0.35">
      <c r="A237" s="193"/>
      <c r="B237" s="194"/>
      <c r="C237" s="108" t="s">
        <v>16</v>
      </c>
      <c r="D237" s="108">
        <v>225000</v>
      </c>
      <c r="E237" s="108">
        <v>225000</v>
      </c>
      <c r="F237" s="108">
        <v>225000</v>
      </c>
      <c r="G237" s="108">
        <v>225000</v>
      </c>
      <c r="H237" s="108">
        <v>225000</v>
      </c>
      <c r="I237" s="108">
        <v>225000</v>
      </c>
      <c r="J237" s="108">
        <v>280000</v>
      </c>
      <c r="K237" s="108">
        <v>280000</v>
      </c>
      <c r="L237" s="108">
        <v>280000</v>
      </c>
      <c r="M237" s="61">
        <v>280000</v>
      </c>
      <c r="N237" s="61">
        <v>280000</v>
      </c>
      <c r="O237" s="61">
        <v>255000</v>
      </c>
    </row>
    <row r="238" spans="1:15" ht="15" customHeight="1" x14ac:dyDescent="0.35">
      <c r="A238" s="186"/>
      <c r="B238" s="189"/>
      <c r="C238" s="108" t="s">
        <v>47</v>
      </c>
      <c r="D238" s="61">
        <v>0</v>
      </c>
      <c r="E238" s="61">
        <v>0</v>
      </c>
      <c r="F238" s="61">
        <v>0</v>
      </c>
      <c r="G238" s="61">
        <v>0</v>
      </c>
      <c r="H238" s="61">
        <v>0</v>
      </c>
      <c r="I238" s="61">
        <v>0</v>
      </c>
      <c r="J238" s="61">
        <v>0</v>
      </c>
      <c r="K238" s="61">
        <v>0</v>
      </c>
      <c r="L238" s="61">
        <v>0</v>
      </c>
      <c r="M238" s="61">
        <v>0</v>
      </c>
      <c r="N238" s="61">
        <v>0</v>
      </c>
      <c r="O238" s="61">
        <v>0</v>
      </c>
    </row>
    <row r="239" spans="1:15" ht="15" customHeight="1" x14ac:dyDescent="0.35">
      <c r="A239" s="185">
        <v>95</v>
      </c>
      <c r="B239" s="188" t="s">
        <v>90</v>
      </c>
      <c r="C239" s="108" t="s">
        <v>15</v>
      </c>
      <c r="D239" s="110">
        <v>161500</v>
      </c>
      <c r="E239" s="110">
        <v>161500</v>
      </c>
      <c r="F239" s="110">
        <v>161500</v>
      </c>
      <c r="G239" s="110">
        <v>161500</v>
      </c>
      <c r="H239" s="110">
        <v>161500</v>
      </c>
      <c r="I239" s="110">
        <v>161500</v>
      </c>
      <c r="J239" s="108">
        <v>850000</v>
      </c>
      <c r="K239" s="61">
        <v>900000</v>
      </c>
      <c r="L239" s="61">
        <v>900000</v>
      </c>
      <c r="M239" s="61">
        <v>900000</v>
      </c>
      <c r="N239" s="61">
        <v>850000</v>
      </c>
      <c r="O239" s="61">
        <v>850000</v>
      </c>
    </row>
    <row r="240" spans="1:15" ht="15" customHeight="1" x14ac:dyDescent="0.35">
      <c r="A240" s="193"/>
      <c r="B240" s="194"/>
      <c r="C240" s="108" t="s">
        <v>16</v>
      </c>
      <c r="D240" s="108">
        <v>310000</v>
      </c>
      <c r="E240" s="108">
        <v>310000</v>
      </c>
      <c r="F240" s="108">
        <v>310000</v>
      </c>
      <c r="G240" s="108">
        <v>310000</v>
      </c>
      <c r="H240" s="108">
        <v>310000</v>
      </c>
      <c r="I240" s="108">
        <v>310000</v>
      </c>
      <c r="J240" s="108">
        <v>375000</v>
      </c>
      <c r="K240" s="61">
        <v>390000</v>
      </c>
      <c r="L240" s="61">
        <v>390000</v>
      </c>
      <c r="M240" s="61">
        <v>410000</v>
      </c>
      <c r="N240" s="61">
        <v>365000</v>
      </c>
      <c r="O240" s="61">
        <v>365000</v>
      </c>
    </row>
    <row r="241" spans="1:15" ht="15" customHeight="1" x14ac:dyDescent="0.35">
      <c r="A241" s="186"/>
      <c r="B241" s="189"/>
      <c r="C241" s="108" t="s">
        <v>47</v>
      </c>
      <c r="D241" s="61">
        <v>0</v>
      </c>
      <c r="E241" s="61">
        <v>0</v>
      </c>
      <c r="F241" s="61">
        <v>0</v>
      </c>
      <c r="G241" s="61">
        <v>0</v>
      </c>
      <c r="H241" s="61">
        <v>0</v>
      </c>
      <c r="I241" s="61">
        <v>0</v>
      </c>
      <c r="J241" s="61">
        <v>0</v>
      </c>
      <c r="K241" s="61">
        <v>0</v>
      </c>
      <c r="L241" s="61">
        <v>0</v>
      </c>
      <c r="M241" s="61">
        <v>0</v>
      </c>
      <c r="N241" s="61">
        <v>0</v>
      </c>
      <c r="O241" s="61">
        <v>0</v>
      </c>
    </row>
    <row r="242" spans="1:15" ht="15" customHeight="1" x14ac:dyDescent="0.35">
      <c r="A242" s="185">
        <v>96</v>
      </c>
      <c r="B242" s="188" t="s">
        <v>91</v>
      </c>
      <c r="C242" s="108" t="s">
        <v>15</v>
      </c>
      <c r="D242" s="110">
        <v>670000</v>
      </c>
      <c r="E242" s="61">
        <v>720000</v>
      </c>
      <c r="F242" s="61">
        <v>720000</v>
      </c>
      <c r="G242" s="61">
        <v>720000</v>
      </c>
      <c r="H242" s="61">
        <v>720000</v>
      </c>
      <c r="I242" s="61">
        <v>720000</v>
      </c>
      <c r="J242" s="61">
        <v>800000</v>
      </c>
      <c r="K242" s="61">
        <v>800000</v>
      </c>
      <c r="L242" s="61">
        <v>700000</v>
      </c>
      <c r="M242" s="61">
        <v>700000</v>
      </c>
      <c r="N242" s="61">
        <v>700000</v>
      </c>
      <c r="O242" s="61">
        <v>700000</v>
      </c>
    </row>
    <row r="243" spans="1:15" ht="15" customHeight="1" x14ac:dyDescent="0.35">
      <c r="A243" s="193"/>
      <c r="B243" s="194"/>
      <c r="C243" s="108" t="s">
        <v>16</v>
      </c>
      <c r="D243" s="108">
        <v>255000</v>
      </c>
      <c r="E243" s="61">
        <v>270000</v>
      </c>
      <c r="F243" s="61">
        <v>270000</v>
      </c>
      <c r="G243" s="61">
        <v>270000</v>
      </c>
      <c r="H243" s="61">
        <v>270000</v>
      </c>
      <c r="I243" s="61">
        <v>270000</v>
      </c>
      <c r="J243" s="61">
        <v>350000</v>
      </c>
      <c r="K243" s="61">
        <v>350000</v>
      </c>
      <c r="L243" s="61">
        <v>300000</v>
      </c>
      <c r="M243" s="61">
        <v>300000</v>
      </c>
      <c r="N243" s="61">
        <v>300000</v>
      </c>
      <c r="O243" s="61">
        <v>300000</v>
      </c>
    </row>
    <row r="244" spans="1:15" ht="15" customHeight="1" x14ac:dyDescent="0.35">
      <c r="A244" s="186"/>
      <c r="B244" s="189"/>
      <c r="C244" s="108" t="s">
        <v>47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0</v>
      </c>
      <c r="L244" s="61">
        <v>0</v>
      </c>
      <c r="M244" s="61">
        <v>0</v>
      </c>
      <c r="N244" s="61">
        <v>0</v>
      </c>
      <c r="O244" s="61">
        <v>0</v>
      </c>
    </row>
    <row r="245" spans="1:15" ht="15" customHeight="1" x14ac:dyDescent="0.35">
      <c r="A245" s="185">
        <v>97</v>
      </c>
      <c r="B245" s="188" t="s">
        <v>92</v>
      </c>
      <c r="C245" s="108" t="s">
        <v>15</v>
      </c>
      <c r="D245" s="110">
        <v>47500</v>
      </c>
      <c r="E245" s="110">
        <v>47500</v>
      </c>
      <c r="F245" s="61">
        <v>57000</v>
      </c>
      <c r="G245" s="61">
        <v>57000</v>
      </c>
      <c r="H245" s="61">
        <v>47500</v>
      </c>
      <c r="I245" s="61">
        <v>57000</v>
      </c>
      <c r="J245" s="61">
        <v>0</v>
      </c>
      <c r="K245" s="61">
        <v>0</v>
      </c>
      <c r="L245" s="61">
        <v>0</v>
      </c>
      <c r="M245" s="61">
        <v>0</v>
      </c>
      <c r="N245" s="61">
        <v>0</v>
      </c>
      <c r="O245" s="61">
        <v>0</v>
      </c>
    </row>
    <row r="246" spans="1:15" ht="15" customHeight="1" x14ac:dyDescent="0.35">
      <c r="A246" s="193"/>
      <c r="B246" s="194"/>
      <c r="C246" s="108" t="s">
        <v>16</v>
      </c>
      <c r="D246" s="108">
        <v>85000</v>
      </c>
      <c r="E246" s="108">
        <v>85000</v>
      </c>
      <c r="F246" s="61">
        <v>100000</v>
      </c>
      <c r="G246" s="61">
        <v>100000</v>
      </c>
      <c r="H246" s="61">
        <v>90000</v>
      </c>
      <c r="I246" s="61">
        <v>100000</v>
      </c>
      <c r="J246" s="61">
        <v>130000</v>
      </c>
      <c r="K246" s="61">
        <v>130000</v>
      </c>
      <c r="L246" s="61">
        <v>130000</v>
      </c>
      <c r="M246" s="61">
        <v>130000</v>
      </c>
      <c r="N246" s="61">
        <v>130000</v>
      </c>
      <c r="O246" s="61">
        <v>130000</v>
      </c>
    </row>
    <row r="247" spans="1:15" ht="15" customHeight="1" x14ac:dyDescent="0.35">
      <c r="A247" s="186"/>
      <c r="B247" s="189"/>
      <c r="C247" s="108" t="s">
        <v>47</v>
      </c>
      <c r="D247" s="61">
        <v>0</v>
      </c>
      <c r="E247" s="61">
        <v>0</v>
      </c>
      <c r="F247" s="61">
        <v>0</v>
      </c>
      <c r="G247" s="61">
        <v>0</v>
      </c>
      <c r="H247" s="61">
        <v>0</v>
      </c>
      <c r="I247" s="61">
        <v>0</v>
      </c>
      <c r="J247" s="61">
        <v>0</v>
      </c>
      <c r="K247" s="61">
        <v>0</v>
      </c>
      <c r="L247" s="61">
        <v>0</v>
      </c>
      <c r="M247" s="61">
        <v>0</v>
      </c>
      <c r="N247" s="61">
        <v>0</v>
      </c>
      <c r="O247" s="61">
        <v>0</v>
      </c>
    </row>
    <row r="248" spans="1:15" ht="15" customHeight="1" x14ac:dyDescent="0.35">
      <c r="A248" s="185">
        <v>98</v>
      </c>
      <c r="B248" s="188" t="s">
        <v>93</v>
      </c>
      <c r="C248" s="108" t="s">
        <v>15</v>
      </c>
      <c r="D248" s="61">
        <v>0</v>
      </c>
      <c r="E248" s="61">
        <v>0</v>
      </c>
      <c r="F248" s="61">
        <v>0</v>
      </c>
      <c r="G248" s="61">
        <v>0</v>
      </c>
      <c r="H248" s="61">
        <v>0</v>
      </c>
      <c r="I248" s="61">
        <v>0</v>
      </c>
      <c r="J248" s="61">
        <v>0</v>
      </c>
      <c r="K248" s="61">
        <v>0</v>
      </c>
      <c r="L248" s="61">
        <v>0</v>
      </c>
      <c r="M248" s="61"/>
      <c r="N248" s="61"/>
      <c r="O248" s="61"/>
    </row>
    <row r="249" spans="1:15" ht="15" customHeight="1" x14ac:dyDescent="0.35">
      <c r="A249" s="193"/>
      <c r="B249" s="194"/>
      <c r="C249" s="108" t="s">
        <v>16</v>
      </c>
      <c r="D249" s="108">
        <v>110000</v>
      </c>
      <c r="E249" s="108">
        <v>110000</v>
      </c>
      <c r="F249" s="108">
        <v>110000</v>
      </c>
      <c r="G249" s="108">
        <v>110000</v>
      </c>
      <c r="H249" s="108">
        <v>110000</v>
      </c>
      <c r="I249" s="108">
        <v>110000</v>
      </c>
      <c r="J249" s="108">
        <v>110000</v>
      </c>
      <c r="K249" s="108">
        <v>110000</v>
      </c>
      <c r="L249" s="108">
        <v>110000</v>
      </c>
      <c r="M249" s="61">
        <v>110000</v>
      </c>
      <c r="N249" s="61">
        <v>110000</v>
      </c>
      <c r="O249" s="61">
        <v>110000</v>
      </c>
    </row>
    <row r="250" spans="1:15" ht="15" customHeight="1" x14ac:dyDescent="0.35">
      <c r="A250" s="186"/>
      <c r="B250" s="189"/>
      <c r="C250" s="108" t="s">
        <v>47</v>
      </c>
      <c r="D250" s="61">
        <v>0</v>
      </c>
      <c r="E250" s="61">
        <v>0</v>
      </c>
      <c r="F250" s="61">
        <v>0</v>
      </c>
      <c r="G250" s="61">
        <v>0</v>
      </c>
      <c r="H250" s="61">
        <v>0</v>
      </c>
      <c r="I250" s="61">
        <v>0</v>
      </c>
      <c r="J250" s="61">
        <v>0</v>
      </c>
      <c r="K250" s="61">
        <v>0</v>
      </c>
      <c r="L250" s="61">
        <v>0</v>
      </c>
      <c r="M250" s="61">
        <v>0</v>
      </c>
      <c r="N250" s="61">
        <v>0</v>
      </c>
      <c r="O250" s="61">
        <v>0</v>
      </c>
    </row>
    <row r="251" spans="1:15" ht="15" customHeight="1" x14ac:dyDescent="0.35">
      <c r="A251" s="185">
        <v>99</v>
      </c>
      <c r="B251" s="188" t="s">
        <v>94</v>
      </c>
      <c r="C251" s="108" t="s">
        <v>15</v>
      </c>
      <c r="D251" s="110">
        <v>132450</v>
      </c>
      <c r="E251" s="61">
        <v>141650</v>
      </c>
      <c r="F251" s="61">
        <v>141650</v>
      </c>
      <c r="G251" s="61">
        <v>141650</v>
      </c>
      <c r="H251" s="61">
        <v>131925</v>
      </c>
      <c r="I251" s="61">
        <v>122200</v>
      </c>
      <c r="J251" s="61">
        <v>700000</v>
      </c>
      <c r="K251" s="61">
        <v>700000</v>
      </c>
      <c r="L251" s="61">
        <v>700000</v>
      </c>
      <c r="M251" s="61">
        <v>700000</v>
      </c>
      <c r="N251" s="61">
        <v>650000</v>
      </c>
      <c r="O251" s="61">
        <v>650000</v>
      </c>
    </row>
    <row r="252" spans="1:15" ht="15" customHeight="1" x14ac:dyDescent="0.35">
      <c r="A252" s="193"/>
      <c r="B252" s="194"/>
      <c r="C252" s="108" t="s">
        <v>16</v>
      </c>
      <c r="D252" s="108">
        <v>255000</v>
      </c>
      <c r="E252" s="61">
        <v>275000</v>
      </c>
      <c r="F252" s="61">
        <v>275000</v>
      </c>
      <c r="G252" s="61">
        <v>275000</v>
      </c>
      <c r="H252" s="61">
        <v>255000</v>
      </c>
      <c r="I252" s="61">
        <v>235000</v>
      </c>
      <c r="J252" s="61">
        <v>245000</v>
      </c>
      <c r="K252" s="61">
        <v>245000</v>
      </c>
      <c r="L252" s="61">
        <v>245000</v>
      </c>
      <c r="M252" s="61">
        <v>245000</v>
      </c>
      <c r="N252" s="61">
        <v>220000</v>
      </c>
      <c r="O252" s="61">
        <v>220000</v>
      </c>
    </row>
    <row r="253" spans="1:15" ht="15" customHeight="1" x14ac:dyDescent="0.35">
      <c r="A253" s="186"/>
      <c r="B253" s="189"/>
      <c r="C253" s="108" t="s">
        <v>47</v>
      </c>
      <c r="D253" s="61">
        <v>0</v>
      </c>
      <c r="E253" s="61">
        <v>0</v>
      </c>
      <c r="F253" s="61">
        <v>0</v>
      </c>
      <c r="G253" s="61">
        <v>0</v>
      </c>
      <c r="H253" s="61">
        <v>0</v>
      </c>
      <c r="I253" s="61">
        <v>0</v>
      </c>
      <c r="J253" s="61">
        <v>0</v>
      </c>
      <c r="K253" s="61">
        <v>0</v>
      </c>
      <c r="L253" s="61">
        <v>0</v>
      </c>
      <c r="M253" s="61">
        <v>0</v>
      </c>
      <c r="N253" s="61">
        <v>0</v>
      </c>
      <c r="O253" s="61">
        <v>0</v>
      </c>
    </row>
    <row r="254" spans="1:15" ht="15" customHeight="1" x14ac:dyDescent="0.35">
      <c r="A254" s="185">
        <v>100</v>
      </c>
      <c r="B254" s="188" t="s">
        <v>95</v>
      </c>
      <c r="C254" s="108" t="s">
        <v>15</v>
      </c>
      <c r="D254" s="110">
        <v>82500</v>
      </c>
      <c r="E254" s="61">
        <v>97500</v>
      </c>
      <c r="F254" s="61">
        <v>97500</v>
      </c>
      <c r="G254" s="61">
        <v>97500</v>
      </c>
      <c r="H254" s="61">
        <v>97500</v>
      </c>
      <c r="I254" s="61">
        <v>97500</v>
      </c>
      <c r="J254" s="61">
        <v>650000</v>
      </c>
      <c r="K254" s="61">
        <v>650000</v>
      </c>
      <c r="L254" s="61">
        <v>650000</v>
      </c>
      <c r="M254" s="61">
        <v>700000</v>
      </c>
      <c r="N254" s="61">
        <v>650000</v>
      </c>
      <c r="O254" s="61">
        <v>650000</v>
      </c>
    </row>
    <row r="255" spans="1:15" ht="15" customHeight="1" x14ac:dyDescent="0.35">
      <c r="A255" s="193"/>
      <c r="B255" s="194"/>
      <c r="C255" s="108" t="s">
        <v>16</v>
      </c>
      <c r="D255" s="108">
        <v>222325</v>
      </c>
      <c r="E255" s="61">
        <v>260225</v>
      </c>
      <c r="F255" s="61">
        <v>260225</v>
      </c>
      <c r="G255" s="61">
        <v>260225</v>
      </c>
      <c r="H255" s="61">
        <v>260225</v>
      </c>
      <c r="I255" s="61">
        <v>260225</v>
      </c>
      <c r="J255" s="61">
        <v>285000</v>
      </c>
      <c r="K255" s="61">
        <v>285000</v>
      </c>
      <c r="L255" s="61">
        <v>285000</v>
      </c>
      <c r="M255" s="61">
        <v>305000</v>
      </c>
      <c r="N255" s="61">
        <v>305000</v>
      </c>
      <c r="O255" s="61">
        <v>305000</v>
      </c>
    </row>
    <row r="256" spans="1:15" ht="15" customHeight="1" x14ac:dyDescent="0.35">
      <c r="A256" s="186"/>
      <c r="B256" s="189"/>
      <c r="C256" s="108" t="s">
        <v>47</v>
      </c>
      <c r="D256" s="61">
        <v>0</v>
      </c>
      <c r="E256" s="61">
        <v>0</v>
      </c>
      <c r="F256" s="61">
        <v>0</v>
      </c>
      <c r="G256" s="61">
        <v>0</v>
      </c>
      <c r="H256" s="61">
        <v>0</v>
      </c>
      <c r="I256" s="61">
        <v>0</v>
      </c>
      <c r="J256" s="61">
        <v>0</v>
      </c>
      <c r="K256" s="61">
        <v>0</v>
      </c>
      <c r="L256" s="61">
        <v>0</v>
      </c>
      <c r="M256" s="61">
        <v>0</v>
      </c>
      <c r="N256" s="61">
        <v>0</v>
      </c>
      <c r="O256" s="61">
        <v>0</v>
      </c>
    </row>
    <row r="257" spans="1:15" ht="15" customHeight="1" x14ac:dyDescent="0.35">
      <c r="A257" s="185">
        <v>101</v>
      </c>
      <c r="B257" s="188" t="s">
        <v>96</v>
      </c>
      <c r="C257" s="108" t="s">
        <v>15</v>
      </c>
      <c r="D257" s="110">
        <v>60000</v>
      </c>
      <c r="E257" s="110">
        <v>60000</v>
      </c>
      <c r="F257" s="110">
        <v>60000</v>
      </c>
      <c r="G257" s="110">
        <v>60000</v>
      </c>
      <c r="H257" s="110">
        <v>60000</v>
      </c>
      <c r="I257" s="110">
        <v>60000</v>
      </c>
      <c r="J257" s="61">
        <v>60000</v>
      </c>
      <c r="K257" s="61">
        <v>60000</v>
      </c>
      <c r="L257" s="61">
        <v>60000</v>
      </c>
      <c r="M257" s="61">
        <v>600000</v>
      </c>
      <c r="N257" s="61">
        <v>60000</v>
      </c>
      <c r="O257" s="61">
        <v>60000</v>
      </c>
    </row>
    <row r="258" spans="1:15" ht="15" customHeight="1" x14ac:dyDescent="0.35">
      <c r="A258" s="193"/>
      <c r="B258" s="194"/>
      <c r="C258" s="108" t="s">
        <v>16</v>
      </c>
      <c r="D258" s="108">
        <v>110000</v>
      </c>
      <c r="E258" s="108">
        <v>110000</v>
      </c>
      <c r="F258" s="108">
        <v>110000</v>
      </c>
      <c r="G258" s="108">
        <v>110000</v>
      </c>
      <c r="H258" s="108">
        <v>110000</v>
      </c>
      <c r="I258" s="108">
        <v>110000</v>
      </c>
      <c r="J258" s="108">
        <v>110000</v>
      </c>
      <c r="K258" s="108">
        <v>110000</v>
      </c>
      <c r="L258" s="108">
        <v>110000</v>
      </c>
      <c r="M258" s="61">
        <v>110000</v>
      </c>
      <c r="N258" s="61">
        <v>110000</v>
      </c>
      <c r="O258" s="61">
        <v>110000</v>
      </c>
    </row>
    <row r="259" spans="1:15" ht="15" customHeight="1" x14ac:dyDescent="0.35">
      <c r="A259" s="186"/>
      <c r="B259" s="189"/>
      <c r="C259" s="108" t="s">
        <v>47</v>
      </c>
      <c r="D259" s="61">
        <v>0</v>
      </c>
      <c r="E259" s="61">
        <v>0</v>
      </c>
      <c r="F259" s="61">
        <v>0</v>
      </c>
      <c r="G259" s="61">
        <v>0</v>
      </c>
      <c r="H259" s="61">
        <v>0</v>
      </c>
      <c r="I259" s="61">
        <v>0</v>
      </c>
      <c r="J259" s="61">
        <v>0</v>
      </c>
      <c r="K259" s="61">
        <v>0</v>
      </c>
      <c r="L259" s="61">
        <v>0</v>
      </c>
      <c r="M259" s="61">
        <v>0</v>
      </c>
      <c r="N259" s="61">
        <v>0</v>
      </c>
      <c r="O259" s="61">
        <v>0</v>
      </c>
    </row>
    <row r="260" spans="1:15" ht="15" customHeight="1" x14ac:dyDescent="0.35">
      <c r="A260" s="185">
        <v>102</v>
      </c>
      <c r="B260" s="188" t="s">
        <v>97</v>
      </c>
      <c r="C260" s="108" t="s">
        <v>15</v>
      </c>
      <c r="D260" s="61">
        <v>0</v>
      </c>
      <c r="E260" s="61">
        <v>0</v>
      </c>
      <c r="F260" s="61">
        <v>0</v>
      </c>
      <c r="G260" s="61">
        <v>0</v>
      </c>
      <c r="H260" s="61">
        <v>0</v>
      </c>
      <c r="I260" s="61">
        <v>0</v>
      </c>
      <c r="J260" s="61">
        <v>0</v>
      </c>
      <c r="K260" s="61">
        <v>0</v>
      </c>
      <c r="L260" s="61">
        <v>0</v>
      </c>
      <c r="M260" s="61">
        <v>0</v>
      </c>
      <c r="N260" s="61">
        <v>0</v>
      </c>
      <c r="O260" s="61">
        <v>0</v>
      </c>
    </row>
    <row r="261" spans="1:15" ht="15" customHeight="1" x14ac:dyDescent="0.35">
      <c r="A261" s="193"/>
      <c r="B261" s="194"/>
      <c r="C261" s="108" t="s">
        <v>16</v>
      </c>
      <c r="D261" s="61">
        <v>100000</v>
      </c>
      <c r="E261" s="61">
        <v>100000</v>
      </c>
      <c r="F261" s="61">
        <v>100000</v>
      </c>
      <c r="G261" s="61">
        <v>100000</v>
      </c>
      <c r="H261" s="61">
        <v>100000</v>
      </c>
      <c r="I261" s="61">
        <v>100000</v>
      </c>
      <c r="J261" s="61">
        <v>135000</v>
      </c>
      <c r="K261" s="61">
        <v>135000</v>
      </c>
      <c r="L261" s="61">
        <v>110000</v>
      </c>
      <c r="M261" s="61">
        <v>90000</v>
      </c>
      <c r="N261" s="61">
        <v>90000</v>
      </c>
      <c r="O261" s="61">
        <v>90000</v>
      </c>
    </row>
    <row r="262" spans="1:15" ht="15" customHeight="1" x14ac:dyDescent="0.35">
      <c r="A262" s="186"/>
      <c r="B262" s="189"/>
      <c r="C262" s="108" t="s">
        <v>47</v>
      </c>
      <c r="D262" s="61">
        <v>0</v>
      </c>
      <c r="E262" s="61">
        <v>0</v>
      </c>
      <c r="F262" s="61">
        <v>0</v>
      </c>
      <c r="G262" s="61">
        <v>0</v>
      </c>
      <c r="H262" s="61">
        <v>0</v>
      </c>
      <c r="I262" s="61">
        <v>0</v>
      </c>
      <c r="J262" s="61">
        <v>0</v>
      </c>
      <c r="K262" s="61">
        <v>0</v>
      </c>
      <c r="L262" s="61">
        <v>0</v>
      </c>
      <c r="M262" s="61">
        <v>0</v>
      </c>
      <c r="N262" s="61">
        <v>0</v>
      </c>
      <c r="O262" s="61">
        <v>0</v>
      </c>
    </row>
    <row r="263" spans="1:15" ht="15" customHeight="1" x14ac:dyDescent="0.35">
      <c r="A263" s="185">
        <v>103</v>
      </c>
      <c r="B263" s="188" t="s">
        <v>98</v>
      </c>
      <c r="C263" s="108" t="s">
        <v>15</v>
      </c>
      <c r="D263" s="110">
        <v>106375</v>
      </c>
      <c r="E263" s="61">
        <v>139075</v>
      </c>
      <c r="F263" s="61">
        <v>171775</v>
      </c>
      <c r="G263" s="61">
        <v>139075</v>
      </c>
      <c r="H263" s="61">
        <v>450000</v>
      </c>
      <c r="I263" s="61">
        <v>450000</v>
      </c>
      <c r="J263" s="61">
        <v>450000</v>
      </c>
      <c r="K263" s="61">
        <v>450000</v>
      </c>
      <c r="L263" s="61">
        <v>450000</v>
      </c>
      <c r="M263" s="61">
        <v>450000</v>
      </c>
      <c r="N263" s="61">
        <v>450000</v>
      </c>
      <c r="O263" s="61">
        <v>450000</v>
      </c>
    </row>
    <row r="264" spans="1:15" ht="15" customHeight="1" x14ac:dyDescent="0.35">
      <c r="A264" s="193"/>
      <c r="B264" s="194"/>
      <c r="C264" s="108" t="s">
        <v>16</v>
      </c>
      <c r="D264" s="108">
        <v>205000</v>
      </c>
      <c r="E264" s="61">
        <v>265000</v>
      </c>
      <c r="F264" s="61">
        <v>325000</v>
      </c>
      <c r="G264" s="61">
        <v>265000</v>
      </c>
      <c r="H264" s="61">
        <v>335000</v>
      </c>
      <c r="I264" s="61">
        <v>320000</v>
      </c>
      <c r="J264" s="61">
        <v>320000</v>
      </c>
      <c r="K264" s="61">
        <v>320000</v>
      </c>
      <c r="L264" s="61">
        <v>320000</v>
      </c>
      <c r="M264" s="61">
        <v>320000</v>
      </c>
      <c r="N264" s="61">
        <v>320000</v>
      </c>
      <c r="O264" s="61">
        <v>295000</v>
      </c>
    </row>
    <row r="265" spans="1:15" ht="15" customHeight="1" x14ac:dyDescent="0.35">
      <c r="A265" s="186"/>
      <c r="B265" s="189"/>
      <c r="C265" s="108" t="s">
        <v>47</v>
      </c>
      <c r="D265" s="61">
        <v>0</v>
      </c>
      <c r="E265" s="61">
        <v>0</v>
      </c>
      <c r="F265" s="61">
        <v>0</v>
      </c>
      <c r="G265" s="61">
        <v>0</v>
      </c>
      <c r="H265" s="61">
        <v>0</v>
      </c>
      <c r="I265" s="61">
        <v>0</v>
      </c>
      <c r="J265" s="61">
        <v>0</v>
      </c>
      <c r="K265" s="61">
        <v>0</v>
      </c>
      <c r="L265" s="61">
        <v>0</v>
      </c>
      <c r="M265" s="61">
        <v>0</v>
      </c>
      <c r="N265" s="61">
        <v>0</v>
      </c>
      <c r="O265" s="61">
        <v>0</v>
      </c>
    </row>
    <row r="266" spans="1:15" ht="15" customHeight="1" x14ac:dyDescent="0.35">
      <c r="A266" s="185">
        <v>104</v>
      </c>
      <c r="B266" s="188" t="s">
        <v>99</v>
      </c>
      <c r="C266" s="108" t="s">
        <v>15</v>
      </c>
      <c r="D266" s="110">
        <v>205000</v>
      </c>
      <c r="E266" s="61">
        <v>230000</v>
      </c>
      <c r="F266" s="61">
        <v>230000</v>
      </c>
      <c r="G266" s="61">
        <v>230000</v>
      </c>
      <c r="H266" s="61">
        <v>230000</v>
      </c>
      <c r="I266" s="61">
        <v>230000</v>
      </c>
      <c r="J266" s="61">
        <v>230000</v>
      </c>
      <c r="K266" s="61">
        <v>190000</v>
      </c>
      <c r="L266" s="61">
        <v>190000</v>
      </c>
      <c r="M266" s="61">
        <v>230000</v>
      </c>
      <c r="N266" s="61">
        <v>190000</v>
      </c>
      <c r="O266" s="61">
        <v>190000</v>
      </c>
    </row>
    <row r="267" spans="1:15" ht="15" customHeight="1" x14ac:dyDescent="0.35">
      <c r="A267" s="193"/>
      <c r="B267" s="194"/>
      <c r="C267" s="108" t="s">
        <v>16</v>
      </c>
      <c r="D267" s="108">
        <v>105000</v>
      </c>
      <c r="E267" s="61">
        <v>120000</v>
      </c>
      <c r="F267" s="61">
        <v>120000</v>
      </c>
      <c r="G267" s="61">
        <v>120000</v>
      </c>
      <c r="H267" s="61">
        <v>120000</v>
      </c>
      <c r="I267" s="61">
        <v>120000</v>
      </c>
      <c r="J267" s="61">
        <v>155000</v>
      </c>
      <c r="K267" s="61">
        <v>130000</v>
      </c>
      <c r="L267" s="61">
        <v>130000</v>
      </c>
      <c r="M267" s="61">
        <v>155000</v>
      </c>
      <c r="N267" s="61">
        <v>130000</v>
      </c>
      <c r="O267" s="61">
        <v>130000</v>
      </c>
    </row>
    <row r="268" spans="1:15" ht="15" customHeight="1" x14ac:dyDescent="0.35">
      <c r="A268" s="186"/>
      <c r="B268" s="189"/>
      <c r="C268" s="108" t="s">
        <v>47</v>
      </c>
      <c r="D268" s="61">
        <v>0</v>
      </c>
      <c r="E268" s="61">
        <v>0</v>
      </c>
      <c r="F268" s="61">
        <v>0</v>
      </c>
      <c r="G268" s="61">
        <v>0</v>
      </c>
      <c r="H268" s="61">
        <v>0</v>
      </c>
      <c r="I268" s="61">
        <v>0</v>
      </c>
      <c r="J268" s="61">
        <v>0</v>
      </c>
      <c r="K268" s="61">
        <v>0</v>
      </c>
      <c r="L268" s="61">
        <v>0</v>
      </c>
      <c r="M268" s="61">
        <v>0</v>
      </c>
      <c r="N268" s="61">
        <v>0</v>
      </c>
      <c r="O268" s="61">
        <v>0</v>
      </c>
    </row>
    <row r="269" spans="1:15" ht="15" customHeight="1" x14ac:dyDescent="0.35">
      <c r="A269" s="185">
        <v>105</v>
      </c>
      <c r="B269" s="188" t="s">
        <v>100</v>
      </c>
      <c r="C269" s="108" t="s">
        <v>15</v>
      </c>
      <c r="D269" s="110">
        <v>60250</v>
      </c>
      <c r="E269" s="61">
        <v>69750</v>
      </c>
      <c r="F269" s="61">
        <v>69750</v>
      </c>
      <c r="G269" s="61">
        <v>69750</v>
      </c>
      <c r="H269" s="61">
        <v>69750</v>
      </c>
      <c r="I269" s="61">
        <v>69750</v>
      </c>
      <c r="J269" s="61">
        <v>0</v>
      </c>
      <c r="K269" s="61">
        <v>69750</v>
      </c>
      <c r="L269" s="61">
        <v>69750</v>
      </c>
      <c r="M269" s="61">
        <v>69750</v>
      </c>
      <c r="N269" s="61">
        <v>69750</v>
      </c>
      <c r="O269" s="61">
        <v>69750</v>
      </c>
    </row>
    <row r="270" spans="1:15" ht="15" customHeight="1" x14ac:dyDescent="0.35">
      <c r="A270" s="193"/>
      <c r="B270" s="194"/>
      <c r="C270" s="108" t="s">
        <v>16</v>
      </c>
      <c r="D270" s="108">
        <v>100000</v>
      </c>
      <c r="E270" s="61">
        <v>115000</v>
      </c>
      <c r="F270" s="61">
        <v>115000</v>
      </c>
      <c r="G270" s="61">
        <v>115000</v>
      </c>
      <c r="H270" s="61">
        <v>115000</v>
      </c>
      <c r="I270" s="61">
        <v>115000</v>
      </c>
      <c r="J270" s="61">
        <v>115000</v>
      </c>
      <c r="K270" s="61">
        <v>115000</v>
      </c>
      <c r="L270" s="61">
        <v>115000</v>
      </c>
      <c r="M270" s="61">
        <v>115000</v>
      </c>
      <c r="N270" s="61">
        <v>115000</v>
      </c>
      <c r="O270" s="61">
        <v>115000</v>
      </c>
    </row>
    <row r="271" spans="1:15" ht="15" customHeight="1" x14ac:dyDescent="0.35">
      <c r="A271" s="186"/>
      <c r="B271" s="189"/>
      <c r="C271" s="108" t="s">
        <v>47</v>
      </c>
      <c r="D271" s="61">
        <v>0</v>
      </c>
      <c r="E271" s="61">
        <v>0</v>
      </c>
      <c r="F271" s="61">
        <v>0</v>
      </c>
      <c r="G271" s="61">
        <v>0</v>
      </c>
      <c r="H271" s="61">
        <v>0</v>
      </c>
      <c r="I271" s="61">
        <v>0</v>
      </c>
      <c r="J271" s="61">
        <v>0</v>
      </c>
      <c r="K271" s="61">
        <v>0</v>
      </c>
      <c r="L271" s="61">
        <v>0</v>
      </c>
      <c r="M271" s="61">
        <v>0</v>
      </c>
      <c r="N271" s="61">
        <v>0</v>
      </c>
      <c r="O271" s="61">
        <v>0</v>
      </c>
    </row>
    <row r="272" spans="1:15" ht="15" customHeight="1" x14ac:dyDescent="0.35">
      <c r="A272" s="185">
        <v>106</v>
      </c>
      <c r="B272" s="188" t="s">
        <v>101</v>
      </c>
      <c r="C272" s="108" t="s">
        <v>15</v>
      </c>
      <c r="D272" s="58">
        <v>66450</v>
      </c>
      <c r="E272" s="58">
        <v>66450</v>
      </c>
      <c r="F272" s="58">
        <v>66450</v>
      </c>
      <c r="G272" s="58">
        <v>66450</v>
      </c>
      <c r="H272" s="61">
        <v>56725</v>
      </c>
      <c r="I272" s="61">
        <v>56725</v>
      </c>
      <c r="J272" s="61">
        <v>56725</v>
      </c>
      <c r="K272" s="61">
        <v>56725</v>
      </c>
      <c r="L272" s="61">
        <v>184250</v>
      </c>
      <c r="M272" s="61">
        <v>184250</v>
      </c>
      <c r="N272" s="61">
        <v>184250</v>
      </c>
      <c r="O272" s="61">
        <v>184250</v>
      </c>
    </row>
    <row r="273" spans="1:15" ht="15" customHeight="1" x14ac:dyDescent="0.35">
      <c r="A273" s="193"/>
      <c r="B273" s="194"/>
      <c r="C273" s="108" t="s">
        <v>16</v>
      </c>
      <c r="D273" s="108">
        <v>145000</v>
      </c>
      <c r="E273" s="108">
        <v>145000</v>
      </c>
      <c r="F273" s="108">
        <v>145000</v>
      </c>
      <c r="G273" s="108">
        <v>145000</v>
      </c>
      <c r="H273" s="108">
        <v>125000</v>
      </c>
      <c r="I273" s="108">
        <v>125000</v>
      </c>
      <c r="J273" s="61">
        <v>165000</v>
      </c>
      <c r="K273" s="61">
        <v>170000</v>
      </c>
      <c r="L273" s="61">
        <v>170000</v>
      </c>
      <c r="M273" s="61">
        <v>170000</v>
      </c>
      <c r="N273" s="61">
        <v>170000</v>
      </c>
      <c r="O273" s="61">
        <v>170000</v>
      </c>
    </row>
    <row r="274" spans="1:15" ht="15" customHeight="1" x14ac:dyDescent="0.35">
      <c r="A274" s="186"/>
      <c r="B274" s="189"/>
      <c r="C274" s="108" t="s">
        <v>47</v>
      </c>
      <c r="D274" s="61">
        <v>0</v>
      </c>
      <c r="E274" s="61">
        <v>0</v>
      </c>
      <c r="F274" s="61">
        <v>0</v>
      </c>
      <c r="G274" s="61">
        <v>0</v>
      </c>
      <c r="H274" s="61">
        <v>0</v>
      </c>
      <c r="I274" s="61">
        <v>0</v>
      </c>
      <c r="J274" s="61">
        <v>0</v>
      </c>
      <c r="K274" s="61">
        <v>0</v>
      </c>
      <c r="L274" s="61">
        <v>0</v>
      </c>
      <c r="M274" s="61">
        <v>0</v>
      </c>
      <c r="N274" s="61">
        <v>0</v>
      </c>
      <c r="O274" s="61">
        <v>0</v>
      </c>
    </row>
    <row r="275" spans="1:15" ht="15" customHeight="1" x14ac:dyDescent="0.35">
      <c r="A275" s="185">
        <v>107</v>
      </c>
      <c r="B275" s="188" t="s">
        <v>102</v>
      </c>
      <c r="C275" s="108" t="s">
        <v>15</v>
      </c>
      <c r="D275" s="58">
        <v>100000</v>
      </c>
      <c r="E275" s="58">
        <v>100000</v>
      </c>
      <c r="F275" s="58">
        <v>100000</v>
      </c>
      <c r="G275" s="61">
        <v>90000</v>
      </c>
      <c r="H275" s="61">
        <v>90000</v>
      </c>
      <c r="I275" s="61">
        <v>90000</v>
      </c>
      <c r="J275" s="61">
        <v>90000</v>
      </c>
      <c r="K275" s="61">
        <v>90000</v>
      </c>
      <c r="L275" s="61">
        <v>90000</v>
      </c>
      <c r="M275" s="61">
        <v>90000</v>
      </c>
      <c r="N275" s="61">
        <v>70000</v>
      </c>
      <c r="O275" s="61">
        <v>60000</v>
      </c>
    </row>
    <row r="276" spans="1:15" ht="15" customHeight="1" x14ac:dyDescent="0.35">
      <c r="A276" s="193"/>
      <c r="B276" s="194"/>
      <c r="C276" s="108" t="s">
        <v>16</v>
      </c>
      <c r="D276" s="108">
        <v>130000</v>
      </c>
      <c r="E276" s="108">
        <v>130000</v>
      </c>
      <c r="F276" s="108">
        <v>130000</v>
      </c>
      <c r="G276" s="61">
        <v>120000</v>
      </c>
      <c r="H276" s="61">
        <v>120000</v>
      </c>
      <c r="I276" s="61">
        <v>120000</v>
      </c>
      <c r="J276" s="61">
        <v>110000</v>
      </c>
      <c r="K276" s="61">
        <v>130000</v>
      </c>
      <c r="L276" s="61">
        <v>130000</v>
      </c>
      <c r="M276" s="61">
        <v>120000</v>
      </c>
      <c r="N276" s="61">
        <v>110000</v>
      </c>
      <c r="O276" s="61">
        <v>110000</v>
      </c>
    </row>
    <row r="277" spans="1:15" ht="15" customHeight="1" x14ac:dyDescent="0.35">
      <c r="A277" s="186"/>
      <c r="B277" s="189"/>
      <c r="C277" s="108" t="s">
        <v>47</v>
      </c>
      <c r="D277" s="61">
        <v>0</v>
      </c>
      <c r="E277" s="61">
        <v>0</v>
      </c>
      <c r="F277" s="61">
        <v>0</v>
      </c>
      <c r="G277" s="61">
        <v>0</v>
      </c>
      <c r="H277" s="61">
        <v>0</v>
      </c>
      <c r="I277" s="61">
        <v>0</v>
      </c>
      <c r="J277" s="61">
        <v>0</v>
      </c>
      <c r="K277" s="61">
        <v>0</v>
      </c>
      <c r="L277" s="61">
        <v>0</v>
      </c>
      <c r="M277" s="61">
        <v>0</v>
      </c>
      <c r="N277" s="61">
        <v>0</v>
      </c>
      <c r="O277" s="61">
        <v>0</v>
      </c>
    </row>
    <row r="278" spans="1:15" ht="15" customHeight="1" x14ac:dyDescent="0.35">
      <c r="A278" s="185">
        <v>108</v>
      </c>
      <c r="B278" s="188" t="s">
        <v>103</v>
      </c>
      <c r="C278" s="108" t="s">
        <v>15</v>
      </c>
      <c r="D278" s="58">
        <v>64700</v>
      </c>
      <c r="E278" s="61">
        <f>72825+8125</f>
        <v>80950</v>
      </c>
      <c r="F278" s="61">
        <v>72825</v>
      </c>
      <c r="G278" s="61">
        <v>72825</v>
      </c>
      <c r="H278" s="61">
        <v>72825</v>
      </c>
      <c r="I278" s="61">
        <v>72825</v>
      </c>
      <c r="J278" s="61">
        <v>400000</v>
      </c>
      <c r="K278" s="61">
        <v>400000</v>
      </c>
      <c r="L278" s="61">
        <v>350000</v>
      </c>
      <c r="M278" s="61">
        <v>350000</v>
      </c>
      <c r="N278" s="61">
        <v>350000</v>
      </c>
      <c r="O278" s="61">
        <v>350000</v>
      </c>
    </row>
    <row r="279" spans="1:15" ht="15" customHeight="1" x14ac:dyDescent="0.35">
      <c r="A279" s="193"/>
      <c r="B279" s="194"/>
      <c r="C279" s="108" t="s">
        <v>16</v>
      </c>
      <c r="D279" s="61">
        <v>120000</v>
      </c>
      <c r="E279" s="61">
        <f>15000+135000</f>
        <v>150000</v>
      </c>
      <c r="F279" s="61">
        <v>135000</v>
      </c>
      <c r="G279" s="61">
        <v>135000</v>
      </c>
      <c r="H279" s="61">
        <v>135000</v>
      </c>
      <c r="I279" s="61">
        <v>135000</v>
      </c>
      <c r="J279" s="61">
        <v>175000</v>
      </c>
      <c r="K279" s="61">
        <v>175000</v>
      </c>
      <c r="L279" s="61">
        <v>150000</v>
      </c>
      <c r="M279" s="61">
        <v>150000</v>
      </c>
      <c r="N279" s="61">
        <v>150000</v>
      </c>
      <c r="O279" s="61">
        <v>150000</v>
      </c>
    </row>
    <row r="280" spans="1:15" ht="15" customHeight="1" x14ac:dyDescent="0.35">
      <c r="A280" s="186"/>
      <c r="B280" s="189"/>
      <c r="C280" s="108" t="s">
        <v>47</v>
      </c>
      <c r="D280" s="61">
        <v>0</v>
      </c>
      <c r="E280" s="61">
        <v>0</v>
      </c>
      <c r="F280" s="61">
        <v>0</v>
      </c>
      <c r="G280" s="61">
        <v>0</v>
      </c>
      <c r="H280" s="61">
        <v>0</v>
      </c>
      <c r="I280" s="61">
        <v>0</v>
      </c>
      <c r="J280" s="61">
        <v>0</v>
      </c>
      <c r="K280" s="61">
        <v>0</v>
      </c>
      <c r="L280" s="61">
        <v>0</v>
      </c>
      <c r="M280" s="61">
        <v>0</v>
      </c>
      <c r="N280" s="61">
        <v>0</v>
      </c>
      <c r="O280" s="61">
        <v>0</v>
      </c>
    </row>
    <row r="281" spans="1:15" ht="14.5" x14ac:dyDescent="0.35">
      <c r="A281" s="185">
        <v>109</v>
      </c>
      <c r="B281" s="188" t="s">
        <v>104</v>
      </c>
      <c r="C281" s="108" t="s">
        <v>15</v>
      </c>
      <c r="D281" s="58">
        <v>69550</v>
      </c>
      <c r="E281" s="58">
        <v>69550</v>
      </c>
      <c r="F281" s="58">
        <v>69550</v>
      </c>
      <c r="G281" s="58">
        <v>69550</v>
      </c>
      <c r="H281" s="58">
        <v>69550</v>
      </c>
      <c r="I281" s="61">
        <v>59825</v>
      </c>
      <c r="J281" s="61">
        <v>0</v>
      </c>
      <c r="K281" s="61">
        <v>0</v>
      </c>
      <c r="L281" s="61">
        <v>0</v>
      </c>
      <c r="M281" s="61" t="s">
        <v>305</v>
      </c>
      <c r="N281" s="61" t="s">
        <v>305</v>
      </c>
      <c r="O281" s="61" t="s">
        <v>305</v>
      </c>
    </row>
    <row r="282" spans="1:15" ht="14.5" x14ac:dyDescent="0.35">
      <c r="A282" s="193"/>
      <c r="B282" s="194"/>
      <c r="C282" s="108" t="s">
        <v>16</v>
      </c>
      <c r="D282" s="108">
        <v>135000</v>
      </c>
      <c r="E282" s="108">
        <v>135000</v>
      </c>
      <c r="F282" s="108">
        <v>135000</v>
      </c>
      <c r="G282" s="108">
        <v>135000</v>
      </c>
      <c r="H282" s="108">
        <v>135000</v>
      </c>
      <c r="I282" s="61">
        <v>115000</v>
      </c>
      <c r="J282" s="61">
        <v>145000</v>
      </c>
      <c r="K282" s="61">
        <v>145000</v>
      </c>
      <c r="L282" s="61">
        <v>145000</v>
      </c>
      <c r="M282" s="61">
        <v>145000</v>
      </c>
      <c r="N282" s="61">
        <v>145000</v>
      </c>
      <c r="O282" s="61">
        <v>120000</v>
      </c>
    </row>
    <row r="283" spans="1:15" ht="14.5" x14ac:dyDescent="0.35">
      <c r="A283" s="186"/>
      <c r="B283" s="189"/>
      <c r="C283" s="108" t="s">
        <v>47</v>
      </c>
      <c r="D283" s="61">
        <v>0</v>
      </c>
      <c r="E283" s="61">
        <v>0</v>
      </c>
      <c r="F283" s="61">
        <v>0</v>
      </c>
      <c r="G283" s="61">
        <v>0</v>
      </c>
      <c r="H283" s="61">
        <v>0</v>
      </c>
      <c r="I283" s="61">
        <v>0</v>
      </c>
      <c r="J283" s="61">
        <v>0</v>
      </c>
      <c r="K283" s="61">
        <v>0</v>
      </c>
      <c r="L283" s="61">
        <v>0</v>
      </c>
      <c r="M283" s="61">
        <v>0</v>
      </c>
      <c r="N283" s="61">
        <v>0</v>
      </c>
      <c r="O283" s="61">
        <v>0</v>
      </c>
    </row>
    <row r="284" spans="1:15" ht="15" customHeight="1" x14ac:dyDescent="0.35">
      <c r="A284" s="185">
        <v>110</v>
      </c>
      <c r="B284" s="188" t="s">
        <v>105</v>
      </c>
      <c r="C284" s="108" t="s">
        <v>15</v>
      </c>
      <c r="D284" s="58">
        <v>154475</v>
      </c>
      <c r="E284" s="58">
        <v>154475</v>
      </c>
      <c r="F284" s="58">
        <v>154475</v>
      </c>
      <c r="G284" s="58">
        <v>154475</v>
      </c>
      <c r="H284" s="61">
        <v>144750</v>
      </c>
      <c r="I284" s="61">
        <v>144750</v>
      </c>
      <c r="J284" s="61">
        <v>758175</v>
      </c>
      <c r="K284" s="61">
        <v>758175</v>
      </c>
      <c r="L284" s="61">
        <v>758175</v>
      </c>
      <c r="M284" s="61">
        <v>758175</v>
      </c>
      <c r="N284" s="61">
        <v>758175</v>
      </c>
      <c r="O284" s="61">
        <v>758175</v>
      </c>
    </row>
    <row r="285" spans="1:15" ht="15" customHeight="1" x14ac:dyDescent="0.35">
      <c r="A285" s="193"/>
      <c r="B285" s="194"/>
      <c r="C285" s="108" t="s">
        <v>16</v>
      </c>
      <c r="D285" s="108">
        <v>315000</v>
      </c>
      <c r="E285" s="108">
        <v>315000</v>
      </c>
      <c r="F285" s="108">
        <v>315000</v>
      </c>
      <c r="G285" s="108">
        <v>315000</v>
      </c>
      <c r="H285" s="108">
        <v>295000</v>
      </c>
      <c r="I285" s="108">
        <v>295000</v>
      </c>
      <c r="J285" s="61">
        <v>288750</v>
      </c>
      <c r="K285" s="61">
        <v>288750</v>
      </c>
      <c r="L285" s="61">
        <v>288750</v>
      </c>
      <c r="M285" s="61">
        <v>288750</v>
      </c>
      <c r="N285" s="61">
        <v>288750</v>
      </c>
      <c r="O285" s="61">
        <v>288750</v>
      </c>
    </row>
    <row r="286" spans="1:15" ht="15" customHeight="1" x14ac:dyDescent="0.35">
      <c r="A286" s="186"/>
      <c r="B286" s="189"/>
      <c r="C286" s="108" t="s">
        <v>47</v>
      </c>
      <c r="D286" s="61">
        <v>0</v>
      </c>
      <c r="E286" s="61">
        <v>0</v>
      </c>
      <c r="F286" s="61">
        <v>0</v>
      </c>
      <c r="G286" s="61">
        <v>0</v>
      </c>
      <c r="H286" s="61">
        <v>0</v>
      </c>
      <c r="I286" s="61">
        <v>0</v>
      </c>
      <c r="J286" s="61"/>
      <c r="K286" s="61"/>
      <c r="L286" s="61"/>
      <c r="M286" s="61">
        <v>0</v>
      </c>
      <c r="N286" s="61">
        <v>0</v>
      </c>
      <c r="O286" s="61">
        <v>0</v>
      </c>
    </row>
    <row r="287" spans="1:15" ht="15" customHeight="1" x14ac:dyDescent="0.35">
      <c r="A287" s="185">
        <v>111</v>
      </c>
      <c r="B287" s="188" t="s">
        <v>106</v>
      </c>
      <c r="C287" s="108" t="s">
        <v>15</v>
      </c>
      <c r="D287" s="58">
        <v>67600</v>
      </c>
      <c r="E287" s="61">
        <v>71600</v>
      </c>
      <c r="F287" s="61">
        <v>71600</v>
      </c>
      <c r="G287" s="61">
        <v>71600</v>
      </c>
      <c r="H287" s="61">
        <v>71600</v>
      </c>
      <c r="I287" s="61">
        <v>71600</v>
      </c>
      <c r="J287" s="61">
        <v>71600</v>
      </c>
      <c r="K287" s="61">
        <v>73150</v>
      </c>
      <c r="L287" s="61">
        <v>73150</v>
      </c>
      <c r="M287" s="61">
        <v>73150</v>
      </c>
      <c r="N287" s="61">
        <v>73150</v>
      </c>
      <c r="O287" s="61">
        <v>73150</v>
      </c>
    </row>
    <row r="288" spans="1:15" ht="15" customHeight="1" x14ac:dyDescent="0.35">
      <c r="A288" s="193"/>
      <c r="B288" s="194"/>
      <c r="C288" s="108" t="s">
        <v>16</v>
      </c>
      <c r="D288" s="108">
        <v>62400</v>
      </c>
      <c r="E288" s="61">
        <v>140000</v>
      </c>
      <c r="F288" s="61">
        <v>140000</v>
      </c>
      <c r="G288" s="61">
        <v>140000</v>
      </c>
      <c r="H288" s="61">
        <v>140000</v>
      </c>
      <c r="I288" s="61">
        <v>140000</v>
      </c>
      <c r="J288" s="61">
        <v>140000</v>
      </c>
      <c r="K288" s="61">
        <v>145000</v>
      </c>
      <c r="L288" s="61">
        <v>145000</v>
      </c>
      <c r="M288" s="61">
        <v>145000</v>
      </c>
      <c r="N288" s="61">
        <v>145000</v>
      </c>
      <c r="O288" s="61">
        <v>145000</v>
      </c>
    </row>
    <row r="289" spans="1:15" ht="15" customHeight="1" x14ac:dyDescent="0.35">
      <c r="A289" s="186"/>
      <c r="B289" s="189"/>
      <c r="C289" s="108" t="s">
        <v>47</v>
      </c>
      <c r="D289" s="61">
        <v>0</v>
      </c>
      <c r="E289" s="61">
        <v>0</v>
      </c>
      <c r="F289" s="61">
        <v>0</v>
      </c>
      <c r="G289" s="61">
        <v>0</v>
      </c>
      <c r="H289" s="61">
        <v>0</v>
      </c>
      <c r="I289" s="61">
        <v>0</v>
      </c>
      <c r="J289" s="61"/>
      <c r="K289" s="61"/>
      <c r="L289" s="61"/>
      <c r="M289" s="61">
        <v>0</v>
      </c>
      <c r="N289" s="61">
        <v>0</v>
      </c>
      <c r="O289" s="61">
        <v>0</v>
      </c>
    </row>
    <row r="290" spans="1:15" ht="15" customHeight="1" x14ac:dyDescent="0.35">
      <c r="A290" s="185">
        <v>112</v>
      </c>
      <c r="B290" s="188" t="s">
        <v>107</v>
      </c>
      <c r="C290" s="108" t="s">
        <v>15</v>
      </c>
      <c r="D290" s="58">
        <v>99075</v>
      </c>
      <c r="E290" s="61">
        <v>131775</v>
      </c>
      <c r="F290" s="61">
        <v>127275</v>
      </c>
      <c r="G290" s="61">
        <v>127275</v>
      </c>
      <c r="H290" s="61">
        <v>130375</v>
      </c>
      <c r="I290" s="61">
        <v>130375</v>
      </c>
      <c r="J290" s="61">
        <v>130375</v>
      </c>
      <c r="K290" s="61">
        <v>130375</v>
      </c>
      <c r="L290" s="61">
        <v>130375</v>
      </c>
      <c r="M290" s="61">
        <v>130375</v>
      </c>
      <c r="N290" s="61">
        <v>112475</v>
      </c>
      <c r="O290" s="61">
        <v>112475</v>
      </c>
    </row>
    <row r="291" spans="1:15" ht="15" customHeight="1" x14ac:dyDescent="0.35">
      <c r="A291" s="193"/>
      <c r="B291" s="194"/>
      <c r="C291" s="108" t="s">
        <v>16</v>
      </c>
      <c r="D291" s="108">
        <v>190000</v>
      </c>
      <c r="E291" s="61">
        <v>250000</v>
      </c>
      <c r="F291" s="61">
        <v>240000</v>
      </c>
      <c r="G291" s="61">
        <v>240000</v>
      </c>
      <c r="H291" s="61">
        <v>250000</v>
      </c>
      <c r="I291" s="61">
        <v>250000</v>
      </c>
      <c r="J291" s="61">
        <v>250000</v>
      </c>
      <c r="K291" s="61">
        <v>250000</v>
      </c>
      <c r="L291" s="61">
        <v>250000</v>
      </c>
      <c r="M291" s="61">
        <v>235000</v>
      </c>
      <c r="N291" s="61">
        <v>215000</v>
      </c>
      <c r="O291" s="61">
        <v>215000</v>
      </c>
    </row>
    <row r="292" spans="1:15" ht="15" customHeight="1" x14ac:dyDescent="0.35">
      <c r="A292" s="186"/>
      <c r="B292" s="189"/>
      <c r="C292" s="108" t="s">
        <v>47</v>
      </c>
      <c r="D292" s="58"/>
      <c r="E292" s="61">
        <v>0</v>
      </c>
      <c r="F292" s="61">
        <v>0</v>
      </c>
      <c r="G292" s="61">
        <v>0</v>
      </c>
      <c r="H292" s="61">
        <v>0</v>
      </c>
      <c r="I292" s="61">
        <v>0</v>
      </c>
      <c r="J292" s="61"/>
      <c r="K292" s="61"/>
      <c r="L292" s="61"/>
      <c r="M292" s="61">
        <v>0</v>
      </c>
      <c r="N292" s="61">
        <v>0</v>
      </c>
      <c r="O292" s="61">
        <v>0</v>
      </c>
    </row>
    <row r="293" spans="1:15" ht="15" customHeight="1" x14ac:dyDescent="0.35">
      <c r="A293" s="185">
        <v>113</v>
      </c>
      <c r="B293" s="188" t="s">
        <v>108</v>
      </c>
      <c r="C293" s="108" t="s">
        <v>15</v>
      </c>
      <c r="D293" s="58">
        <v>408003.75</v>
      </c>
      <c r="E293" s="58">
        <v>408003.75</v>
      </c>
      <c r="F293" s="61">
        <v>411971</v>
      </c>
      <c r="G293" s="61">
        <v>411971</v>
      </c>
      <c r="H293" s="61">
        <v>411971</v>
      </c>
      <c r="I293" s="61">
        <v>411971</v>
      </c>
      <c r="J293" s="61">
        <v>250000</v>
      </c>
      <c r="K293" s="61">
        <v>250000</v>
      </c>
      <c r="L293" s="61">
        <v>250000</v>
      </c>
      <c r="M293" s="61">
        <v>300000</v>
      </c>
      <c r="N293" s="61">
        <v>250000</v>
      </c>
      <c r="O293" s="61">
        <v>300000</v>
      </c>
    </row>
    <row r="294" spans="1:15" ht="15" customHeight="1" x14ac:dyDescent="0.35">
      <c r="A294" s="193"/>
      <c r="B294" s="194"/>
      <c r="C294" s="108" t="s">
        <v>16</v>
      </c>
      <c r="D294" s="108">
        <v>85000</v>
      </c>
      <c r="E294" s="108">
        <v>85000</v>
      </c>
      <c r="F294" s="108">
        <v>85000</v>
      </c>
      <c r="G294" s="108">
        <v>85000</v>
      </c>
      <c r="H294" s="108">
        <v>85000</v>
      </c>
      <c r="I294" s="108">
        <v>85000</v>
      </c>
      <c r="J294" s="61">
        <v>82500</v>
      </c>
      <c r="K294" s="61">
        <v>82500</v>
      </c>
      <c r="L294" s="61">
        <v>82500</v>
      </c>
      <c r="M294" s="61">
        <v>97500</v>
      </c>
      <c r="N294" s="61">
        <v>97500</v>
      </c>
      <c r="O294" s="61">
        <v>97500</v>
      </c>
    </row>
    <row r="295" spans="1:15" ht="15" customHeight="1" x14ac:dyDescent="0.35">
      <c r="A295" s="186"/>
      <c r="B295" s="189"/>
      <c r="C295" s="108" t="s">
        <v>47</v>
      </c>
      <c r="D295" s="61">
        <v>0</v>
      </c>
      <c r="E295" s="61">
        <v>0</v>
      </c>
      <c r="F295" s="61">
        <v>0</v>
      </c>
      <c r="G295" s="61">
        <v>0</v>
      </c>
      <c r="H295" s="61">
        <v>0</v>
      </c>
      <c r="I295" s="61">
        <v>0</v>
      </c>
      <c r="J295" s="61"/>
      <c r="K295" s="61"/>
      <c r="L295" s="61"/>
      <c r="M295" s="61">
        <v>0</v>
      </c>
      <c r="N295" s="61">
        <v>0</v>
      </c>
      <c r="O295" s="61">
        <v>0</v>
      </c>
    </row>
    <row r="296" spans="1:15" ht="15" customHeight="1" x14ac:dyDescent="0.35">
      <c r="A296" s="185">
        <v>114</v>
      </c>
      <c r="B296" s="188" t="s">
        <v>109</v>
      </c>
      <c r="C296" s="108" t="s">
        <v>15</v>
      </c>
      <c r="D296" s="58">
        <v>1462566</v>
      </c>
      <c r="E296" s="61">
        <v>1520923</v>
      </c>
      <c r="F296" s="61">
        <v>1530083</v>
      </c>
      <c r="G296" s="61">
        <v>1395068</v>
      </c>
      <c r="H296" s="61">
        <v>1395068</v>
      </c>
      <c r="I296" s="61">
        <v>1395068</v>
      </c>
      <c r="J296" s="61">
        <v>1495268</v>
      </c>
      <c r="K296" s="61">
        <v>1495268</v>
      </c>
      <c r="L296" s="124">
        <v>1506322.5</v>
      </c>
      <c r="M296" s="61">
        <v>1495268</v>
      </c>
      <c r="N296" s="61">
        <v>1495268</v>
      </c>
      <c r="O296" s="61">
        <v>1503280</v>
      </c>
    </row>
    <row r="297" spans="1:15" ht="15" customHeight="1" x14ac:dyDescent="0.35">
      <c r="A297" s="193"/>
      <c r="B297" s="194"/>
      <c r="C297" s="108" t="s">
        <v>16</v>
      </c>
      <c r="D297" s="108">
        <v>225000</v>
      </c>
      <c r="E297" s="61">
        <v>240000</v>
      </c>
      <c r="F297" s="61">
        <v>240000</v>
      </c>
      <c r="G297" s="61">
        <v>220000</v>
      </c>
      <c r="H297" s="61">
        <v>220000</v>
      </c>
      <c r="I297" s="61">
        <v>220000</v>
      </c>
      <c r="J297" s="61">
        <v>290000</v>
      </c>
      <c r="K297" s="61">
        <v>310000</v>
      </c>
      <c r="L297" s="61">
        <v>290000</v>
      </c>
      <c r="M297" s="61">
        <v>310000</v>
      </c>
      <c r="N297" s="61">
        <v>310000</v>
      </c>
      <c r="O297" s="61">
        <v>310000</v>
      </c>
    </row>
    <row r="298" spans="1:15" ht="15" customHeight="1" x14ac:dyDescent="0.35">
      <c r="A298" s="186"/>
      <c r="B298" s="189"/>
      <c r="C298" s="108" t="s">
        <v>47</v>
      </c>
      <c r="D298" s="61">
        <v>0</v>
      </c>
      <c r="E298" s="61">
        <v>0</v>
      </c>
      <c r="F298" s="61">
        <v>0</v>
      </c>
      <c r="G298" s="61">
        <v>0</v>
      </c>
      <c r="H298" s="61">
        <v>0</v>
      </c>
      <c r="I298" s="61">
        <v>0</v>
      </c>
      <c r="J298" s="61">
        <v>0</v>
      </c>
      <c r="K298" s="61">
        <v>0</v>
      </c>
      <c r="L298" s="61">
        <v>0</v>
      </c>
      <c r="M298" s="61">
        <v>0</v>
      </c>
      <c r="N298" s="61">
        <v>0</v>
      </c>
      <c r="O298" s="61">
        <v>0</v>
      </c>
    </row>
    <row r="299" spans="1:15" ht="15" customHeight="1" x14ac:dyDescent="0.35">
      <c r="A299" s="185">
        <v>115</v>
      </c>
      <c r="B299" s="188" t="s">
        <v>110</v>
      </c>
      <c r="C299" s="108" t="s">
        <v>15</v>
      </c>
      <c r="D299" s="61">
        <v>30000</v>
      </c>
      <c r="E299" s="61">
        <v>50000</v>
      </c>
      <c r="F299" s="61">
        <v>50000</v>
      </c>
      <c r="G299" s="61">
        <v>50000</v>
      </c>
      <c r="H299" s="61">
        <v>50000</v>
      </c>
      <c r="I299" s="61">
        <v>50000</v>
      </c>
      <c r="J299" s="61">
        <v>0</v>
      </c>
      <c r="K299" s="61">
        <v>0</v>
      </c>
      <c r="L299" s="61">
        <v>0</v>
      </c>
      <c r="M299" s="61">
        <v>0</v>
      </c>
      <c r="N299" s="61">
        <v>0</v>
      </c>
      <c r="O299" s="61">
        <v>0</v>
      </c>
    </row>
    <row r="300" spans="1:15" ht="15" customHeight="1" x14ac:dyDescent="0.35">
      <c r="A300" s="193"/>
      <c r="B300" s="194"/>
      <c r="C300" s="108" t="s">
        <v>16</v>
      </c>
      <c r="D300" s="108">
        <v>30000</v>
      </c>
      <c r="E300" s="61">
        <v>50000</v>
      </c>
      <c r="F300" s="61">
        <v>50000</v>
      </c>
      <c r="G300" s="61">
        <v>50000</v>
      </c>
      <c r="H300" s="61">
        <v>50000</v>
      </c>
      <c r="I300" s="61">
        <v>50000</v>
      </c>
      <c r="J300" s="61">
        <v>82500</v>
      </c>
      <c r="K300" s="61">
        <v>110000</v>
      </c>
      <c r="L300" s="61">
        <v>110000</v>
      </c>
      <c r="M300" s="61">
        <v>110000</v>
      </c>
      <c r="N300" s="61">
        <v>0</v>
      </c>
      <c r="O300" s="61">
        <v>0</v>
      </c>
    </row>
    <row r="301" spans="1:15" ht="15" customHeight="1" x14ac:dyDescent="0.35">
      <c r="A301" s="186"/>
      <c r="B301" s="189"/>
      <c r="C301" s="108" t="s">
        <v>47</v>
      </c>
      <c r="D301" s="61">
        <v>0</v>
      </c>
      <c r="E301" s="61">
        <v>0</v>
      </c>
      <c r="F301" s="61">
        <v>0</v>
      </c>
      <c r="G301" s="61">
        <v>0</v>
      </c>
      <c r="H301" s="61">
        <v>0</v>
      </c>
      <c r="I301" s="61">
        <v>0</v>
      </c>
      <c r="J301" s="61">
        <v>0</v>
      </c>
      <c r="K301" s="61">
        <v>0</v>
      </c>
      <c r="L301" s="61">
        <v>0</v>
      </c>
      <c r="M301" s="61">
        <v>0</v>
      </c>
      <c r="N301" s="61">
        <v>0</v>
      </c>
      <c r="O301" s="61">
        <v>0</v>
      </c>
    </row>
    <row r="302" spans="1:15" ht="15" customHeight="1" x14ac:dyDescent="0.35">
      <c r="A302" s="185">
        <v>116</v>
      </c>
      <c r="B302" s="188" t="s">
        <v>111</v>
      </c>
      <c r="C302" s="108" t="s">
        <v>15</v>
      </c>
      <c r="D302" s="61">
        <v>0</v>
      </c>
      <c r="E302" s="61">
        <v>0</v>
      </c>
      <c r="F302" s="61">
        <v>0</v>
      </c>
      <c r="G302" s="61">
        <v>0</v>
      </c>
      <c r="H302" s="61">
        <v>0</v>
      </c>
      <c r="I302" s="61">
        <v>0</v>
      </c>
      <c r="J302" s="61">
        <v>0</v>
      </c>
      <c r="K302" s="61">
        <v>0</v>
      </c>
      <c r="L302" s="61">
        <v>0</v>
      </c>
      <c r="M302" s="61">
        <v>0</v>
      </c>
      <c r="N302" s="61">
        <v>0</v>
      </c>
      <c r="O302" s="61">
        <v>0</v>
      </c>
    </row>
    <row r="303" spans="1:15" ht="15" customHeight="1" x14ac:dyDescent="0.35">
      <c r="A303" s="193"/>
      <c r="B303" s="194"/>
      <c r="C303" s="108" t="s">
        <v>16</v>
      </c>
      <c r="D303" s="61">
        <v>100000</v>
      </c>
      <c r="E303" s="61">
        <v>100000</v>
      </c>
      <c r="F303" s="61">
        <v>100000</v>
      </c>
      <c r="G303" s="61">
        <v>100000</v>
      </c>
      <c r="H303" s="61">
        <v>80000</v>
      </c>
      <c r="I303" s="61">
        <v>80000</v>
      </c>
      <c r="J303" s="61">
        <v>105000</v>
      </c>
      <c r="K303" s="61">
        <v>105000</v>
      </c>
      <c r="L303" s="61">
        <v>105000</v>
      </c>
      <c r="M303" s="61">
        <v>105000</v>
      </c>
      <c r="N303" s="61">
        <v>105000</v>
      </c>
      <c r="O303" s="61">
        <v>105000</v>
      </c>
    </row>
    <row r="304" spans="1:15" ht="15" customHeight="1" x14ac:dyDescent="0.35">
      <c r="A304" s="186"/>
      <c r="B304" s="189"/>
      <c r="C304" s="108" t="s">
        <v>47</v>
      </c>
      <c r="D304" s="61">
        <v>0</v>
      </c>
      <c r="E304" s="61">
        <v>0</v>
      </c>
      <c r="F304" s="61">
        <v>0</v>
      </c>
      <c r="G304" s="61">
        <v>0</v>
      </c>
      <c r="H304" s="61">
        <v>0</v>
      </c>
      <c r="I304" s="61">
        <v>0</v>
      </c>
      <c r="J304" s="61">
        <v>0</v>
      </c>
      <c r="K304" s="61">
        <v>0</v>
      </c>
      <c r="L304" s="61">
        <v>0</v>
      </c>
      <c r="M304" s="61">
        <v>0</v>
      </c>
      <c r="N304" s="61">
        <v>0</v>
      </c>
      <c r="O304" s="61">
        <v>0</v>
      </c>
    </row>
    <row r="305" spans="1:15" ht="15" customHeight="1" x14ac:dyDescent="0.35">
      <c r="A305" s="185">
        <v>117</v>
      </c>
      <c r="B305" s="188" t="s">
        <v>112</v>
      </c>
      <c r="C305" s="108" t="s">
        <v>15</v>
      </c>
      <c r="D305" s="58">
        <v>64975</v>
      </c>
      <c r="E305" s="58">
        <v>64975</v>
      </c>
      <c r="F305" s="61">
        <v>73150</v>
      </c>
      <c r="G305" s="61">
        <v>73150</v>
      </c>
      <c r="H305" s="61">
        <v>73150</v>
      </c>
      <c r="I305" s="61">
        <v>73150</v>
      </c>
      <c r="J305" s="61">
        <v>77800</v>
      </c>
      <c r="K305" s="61">
        <v>73150</v>
      </c>
      <c r="L305" s="61">
        <v>73150</v>
      </c>
      <c r="M305" s="61">
        <v>73150</v>
      </c>
      <c r="N305" s="61">
        <v>73150</v>
      </c>
      <c r="O305" s="61">
        <v>73150</v>
      </c>
    </row>
    <row r="306" spans="1:15" ht="15" customHeight="1" x14ac:dyDescent="0.35">
      <c r="A306" s="193"/>
      <c r="B306" s="194"/>
      <c r="C306" s="108" t="s">
        <v>16</v>
      </c>
      <c r="D306" s="108">
        <v>130000</v>
      </c>
      <c r="E306" s="61">
        <v>145000</v>
      </c>
      <c r="F306" s="61">
        <v>145000</v>
      </c>
      <c r="G306" s="61">
        <v>145000</v>
      </c>
      <c r="H306" s="61">
        <v>145000</v>
      </c>
      <c r="I306" s="61">
        <v>145000</v>
      </c>
      <c r="J306" s="61">
        <v>185000</v>
      </c>
      <c r="K306" s="61">
        <v>185000</v>
      </c>
      <c r="L306" s="61">
        <v>185000</v>
      </c>
      <c r="M306" s="61">
        <v>185000</v>
      </c>
      <c r="N306" s="61">
        <v>185000</v>
      </c>
      <c r="O306" s="61">
        <v>160000</v>
      </c>
    </row>
    <row r="307" spans="1:15" ht="15" customHeight="1" x14ac:dyDescent="0.35">
      <c r="A307" s="186"/>
      <c r="B307" s="189"/>
      <c r="C307" s="108" t="s">
        <v>47</v>
      </c>
      <c r="D307" s="61">
        <v>0</v>
      </c>
      <c r="E307" s="61">
        <v>0</v>
      </c>
      <c r="F307" s="61">
        <v>0</v>
      </c>
      <c r="G307" s="61">
        <v>0</v>
      </c>
      <c r="H307" s="61">
        <v>0</v>
      </c>
      <c r="I307" s="61">
        <v>0</v>
      </c>
      <c r="J307" s="61">
        <v>0</v>
      </c>
      <c r="K307" s="61">
        <v>0</v>
      </c>
      <c r="L307" s="61">
        <v>0</v>
      </c>
      <c r="M307" s="61">
        <v>0</v>
      </c>
      <c r="N307" s="61">
        <v>0</v>
      </c>
      <c r="O307" s="61">
        <v>0</v>
      </c>
    </row>
    <row r="308" spans="1:15" ht="15" customHeight="1" x14ac:dyDescent="0.35">
      <c r="A308" s="185">
        <v>118</v>
      </c>
      <c r="B308" s="188" t="s">
        <v>113</v>
      </c>
      <c r="C308" s="108" t="s">
        <v>15</v>
      </c>
      <c r="D308" s="61">
        <v>40000</v>
      </c>
      <c r="E308" s="61">
        <v>40000</v>
      </c>
      <c r="F308" s="61">
        <v>40000</v>
      </c>
      <c r="G308" s="61">
        <v>40000</v>
      </c>
      <c r="H308" s="61">
        <v>40000</v>
      </c>
      <c r="I308" s="61">
        <v>40000</v>
      </c>
      <c r="J308" s="61">
        <v>40000</v>
      </c>
      <c r="K308" s="61">
        <v>40000</v>
      </c>
      <c r="L308" s="61">
        <v>40000</v>
      </c>
      <c r="M308" s="61">
        <v>40000</v>
      </c>
      <c r="N308" s="61">
        <v>40000</v>
      </c>
      <c r="O308" s="61">
        <v>40000</v>
      </c>
    </row>
    <row r="309" spans="1:15" ht="15" customHeight="1" x14ac:dyDescent="0.35">
      <c r="A309" s="193"/>
      <c r="B309" s="194"/>
      <c r="C309" s="108" t="s">
        <v>16</v>
      </c>
      <c r="D309" s="61">
        <v>140000</v>
      </c>
      <c r="E309" s="61">
        <v>140000</v>
      </c>
      <c r="F309" s="61">
        <v>140000</v>
      </c>
      <c r="G309" s="61">
        <v>140000</v>
      </c>
      <c r="H309" s="61">
        <v>140000</v>
      </c>
      <c r="I309" s="61">
        <v>140000</v>
      </c>
      <c r="J309" s="61">
        <v>140000</v>
      </c>
      <c r="K309" s="61">
        <v>140000</v>
      </c>
      <c r="L309" s="61">
        <v>140000</v>
      </c>
      <c r="M309" s="61">
        <v>140000</v>
      </c>
      <c r="N309" s="61">
        <v>140000</v>
      </c>
      <c r="O309" s="61">
        <v>120000</v>
      </c>
    </row>
    <row r="310" spans="1:15" ht="15" customHeight="1" x14ac:dyDescent="0.35">
      <c r="A310" s="186"/>
      <c r="B310" s="189"/>
      <c r="C310" s="108" t="s">
        <v>47</v>
      </c>
      <c r="D310" s="61">
        <v>0</v>
      </c>
      <c r="E310" s="61">
        <v>0</v>
      </c>
      <c r="F310" s="61">
        <v>0</v>
      </c>
      <c r="G310" s="61">
        <v>0</v>
      </c>
      <c r="H310" s="61">
        <v>0</v>
      </c>
      <c r="I310" s="61">
        <v>0</v>
      </c>
      <c r="J310" s="61">
        <v>0</v>
      </c>
      <c r="K310" s="61">
        <v>0</v>
      </c>
      <c r="L310" s="61">
        <v>0</v>
      </c>
      <c r="M310" s="61">
        <v>0</v>
      </c>
      <c r="N310" s="61">
        <v>0</v>
      </c>
      <c r="O310" s="61">
        <v>0</v>
      </c>
    </row>
    <row r="311" spans="1:15" ht="15" customHeight="1" x14ac:dyDescent="0.35">
      <c r="A311" s="185">
        <v>119</v>
      </c>
      <c r="B311" s="188" t="s">
        <v>114</v>
      </c>
      <c r="C311" s="108" t="s">
        <v>15</v>
      </c>
      <c r="D311" s="61">
        <v>0</v>
      </c>
      <c r="E311" s="61">
        <v>0</v>
      </c>
      <c r="F311" s="61">
        <v>0</v>
      </c>
      <c r="G311" s="61">
        <v>0</v>
      </c>
      <c r="H311" s="61">
        <v>0</v>
      </c>
      <c r="I311" s="61">
        <v>0</v>
      </c>
      <c r="J311" s="61">
        <v>0</v>
      </c>
      <c r="K311" s="61">
        <v>0</v>
      </c>
      <c r="L311" s="61">
        <v>0</v>
      </c>
      <c r="M311" s="61">
        <v>0</v>
      </c>
      <c r="N311" s="61">
        <v>0</v>
      </c>
      <c r="O311" s="61">
        <v>0</v>
      </c>
    </row>
    <row r="312" spans="1:15" ht="15" customHeight="1" x14ac:dyDescent="0.35">
      <c r="A312" s="193"/>
      <c r="B312" s="194"/>
      <c r="C312" s="108" t="s">
        <v>16</v>
      </c>
      <c r="D312" s="108">
        <v>93025</v>
      </c>
      <c r="E312" s="61">
        <v>73300</v>
      </c>
      <c r="F312" s="61">
        <v>73300</v>
      </c>
      <c r="G312" s="61">
        <v>73300</v>
      </c>
      <c r="H312" s="61">
        <v>73300</v>
      </c>
      <c r="I312" s="61">
        <v>73300</v>
      </c>
      <c r="J312" s="61">
        <v>305000</v>
      </c>
      <c r="K312" s="61">
        <v>305000</v>
      </c>
      <c r="L312" s="61">
        <v>385000</v>
      </c>
      <c r="M312" s="61">
        <v>385000</v>
      </c>
      <c r="N312" s="61">
        <v>385000</v>
      </c>
      <c r="O312" s="61">
        <v>385000</v>
      </c>
    </row>
    <row r="313" spans="1:15" ht="15" customHeight="1" x14ac:dyDescent="0.35">
      <c r="A313" s="186"/>
      <c r="B313" s="189"/>
      <c r="C313" s="108" t="s">
        <v>47</v>
      </c>
      <c r="D313" s="61">
        <v>0</v>
      </c>
      <c r="E313" s="61">
        <v>0</v>
      </c>
      <c r="F313" s="61">
        <v>0</v>
      </c>
      <c r="G313" s="61">
        <v>0</v>
      </c>
      <c r="H313" s="61">
        <v>0</v>
      </c>
      <c r="I313" s="61">
        <v>0</v>
      </c>
      <c r="J313" s="61">
        <v>0</v>
      </c>
      <c r="K313" s="61">
        <v>0</v>
      </c>
      <c r="L313" s="61">
        <v>0</v>
      </c>
      <c r="M313" s="61">
        <v>0</v>
      </c>
      <c r="N313" s="61">
        <v>0</v>
      </c>
      <c r="O313" s="61">
        <v>0</v>
      </c>
    </row>
    <row r="314" spans="1:15" ht="15" customHeight="1" x14ac:dyDescent="0.35">
      <c r="A314" s="185">
        <v>120</v>
      </c>
      <c r="B314" s="188" t="s">
        <v>115</v>
      </c>
      <c r="C314" s="108" t="s">
        <v>15</v>
      </c>
      <c r="D314" s="58">
        <v>66625</v>
      </c>
      <c r="E314" s="58">
        <v>66625</v>
      </c>
      <c r="F314" s="58">
        <v>66625</v>
      </c>
      <c r="G314" s="58">
        <v>66625</v>
      </c>
      <c r="H314" s="58">
        <v>66625</v>
      </c>
      <c r="I314" s="58">
        <v>66625</v>
      </c>
      <c r="J314" s="61">
        <v>350000</v>
      </c>
      <c r="K314" s="61">
        <v>300000</v>
      </c>
      <c r="L314" s="61">
        <v>300000</v>
      </c>
      <c r="M314" s="61">
        <v>300000</v>
      </c>
      <c r="N314" s="61">
        <v>300000</v>
      </c>
      <c r="O314" s="61">
        <v>300000</v>
      </c>
    </row>
    <row r="315" spans="1:15" ht="15" customHeight="1" x14ac:dyDescent="0.35">
      <c r="A315" s="193"/>
      <c r="B315" s="194"/>
      <c r="C315" s="108" t="s">
        <v>16</v>
      </c>
      <c r="D315" s="108">
        <v>97500</v>
      </c>
      <c r="E315" s="108">
        <v>97500</v>
      </c>
      <c r="F315" s="108">
        <v>97500</v>
      </c>
      <c r="G315" s="108">
        <v>97500</v>
      </c>
      <c r="H315" s="108">
        <v>97500</v>
      </c>
      <c r="I315" s="108">
        <v>97500</v>
      </c>
      <c r="J315" s="61">
        <v>112500</v>
      </c>
      <c r="K315" s="61">
        <v>97500</v>
      </c>
      <c r="L315" s="61">
        <v>97500</v>
      </c>
      <c r="M315" s="61">
        <v>97500</v>
      </c>
      <c r="N315" s="61">
        <v>97500</v>
      </c>
      <c r="O315" s="61">
        <v>97500</v>
      </c>
    </row>
    <row r="316" spans="1:15" ht="15" customHeight="1" x14ac:dyDescent="0.35">
      <c r="A316" s="186"/>
      <c r="B316" s="189"/>
      <c r="C316" s="108" t="s">
        <v>47</v>
      </c>
      <c r="D316" s="61">
        <v>0</v>
      </c>
      <c r="E316" s="61">
        <v>0</v>
      </c>
      <c r="F316" s="61">
        <v>0</v>
      </c>
      <c r="G316" s="61">
        <v>0</v>
      </c>
      <c r="H316" s="61">
        <v>0</v>
      </c>
      <c r="I316" s="61">
        <v>0</v>
      </c>
      <c r="J316" s="61">
        <v>0</v>
      </c>
      <c r="K316" s="61">
        <v>0</v>
      </c>
      <c r="L316" s="61">
        <v>0</v>
      </c>
      <c r="M316" s="61">
        <v>0</v>
      </c>
      <c r="N316" s="61">
        <v>0</v>
      </c>
      <c r="O316" s="61">
        <v>0</v>
      </c>
    </row>
    <row r="317" spans="1:15" ht="15" customHeight="1" x14ac:dyDescent="0.35">
      <c r="A317" s="185">
        <v>121</v>
      </c>
      <c r="B317" s="188" t="s">
        <v>116</v>
      </c>
      <c r="C317" s="108" t="s">
        <v>15</v>
      </c>
      <c r="D317" s="58">
        <v>92600</v>
      </c>
      <c r="E317" s="58">
        <v>92600</v>
      </c>
      <c r="F317" s="58">
        <v>92600</v>
      </c>
      <c r="G317" s="58">
        <v>92600</v>
      </c>
      <c r="H317" s="58">
        <v>92600</v>
      </c>
      <c r="I317" s="58">
        <v>92600</v>
      </c>
      <c r="J317" s="61">
        <v>416350</v>
      </c>
      <c r="K317" s="61">
        <v>416350</v>
      </c>
      <c r="L317" s="61">
        <v>416350</v>
      </c>
      <c r="M317" s="61">
        <v>416350</v>
      </c>
      <c r="N317" s="61">
        <v>316350</v>
      </c>
      <c r="O317" s="61">
        <v>266350</v>
      </c>
    </row>
    <row r="318" spans="1:15" ht="15" customHeight="1" x14ac:dyDescent="0.35">
      <c r="A318" s="193"/>
      <c r="B318" s="194"/>
      <c r="C318" s="108" t="s">
        <v>16</v>
      </c>
      <c r="D318" s="108">
        <v>146250</v>
      </c>
      <c r="E318" s="108">
        <v>146250</v>
      </c>
      <c r="F318" s="108">
        <v>146250</v>
      </c>
      <c r="G318" s="108">
        <v>146250</v>
      </c>
      <c r="H318" s="108">
        <v>146250</v>
      </c>
      <c r="I318" s="108">
        <v>146250</v>
      </c>
      <c r="J318" s="61">
        <v>250000</v>
      </c>
      <c r="K318" s="61">
        <v>250000</v>
      </c>
      <c r="L318" s="61">
        <v>250000</v>
      </c>
      <c r="M318" s="61">
        <v>200000</v>
      </c>
      <c r="N318" s="61">
        <v>200000</v>
      </c>
      <c r="O318" s="61">
        <v>200000</v>
      </c>
    </row>
    <row r="319" spans="1:15" ht="15" customHeight="1" x14ac:dyDescent="0.35">
      <c r="A319" s="186"/>
      <c r="B319" s="189"/>
      <c r="C319" s="108" t="s">
        <v>47</v>
      </c>
      <c r="D319" s="61">
        <v>0</v>
      </c>
      <c r="E319" s="61">
        <v>0</v>
      </c>
      <c r="F319" s="61">
        <v>0</v>
      </c>
      <c r="G319" s="61">
        <v>0</v>
      </c>
      <c r="H319" s="61">
        <v>0</v>
      </c>
      <c r="I319" s="61">
        <v>0</v>
      </c>
      <c r="J319" s="61">
        <v>0</v>
      </c>
      <c r="K319" s="61">
        <v>0</v>
      </c>
      <c r="L319" s="61">
        <v>0</v>
      </c>
      <c r="M319" s="61">
        <v>0</v>
      </c>
      <c r="N319" s="61">
        <v>0</v>
      </c>
      <c r="O319" s="61">
        <v>0</v>
      </c>
    </row>
    <row r="320" spans="1:15" ht="15" customHeight="1" x14ac:dyDescent="0.35">
      <c r="A320" s="185">
        <v>122</v>
      </c>
      <c r="B320" s="188" t="s">
        <v>117</v>
      </c>
      <c r="C320" s="108" t="s">
        <v>15</v>
      </c>
      <c r="D320" s="58">
        <v>83000</v>
      </c>
      <c r="E320" s="58">
        <v>83000</v>
      </c>
      <c r="F320" s="58">
        <v>83000</v>
      </c>
      <c r="G320" s="58">
        <v>83000</v>
      </c>
      <c r="H320" s="58">
        <v>111000</v>
      </c>
      <c r="I320" s="58">
        <v>111000</v>
      </c>
      <c r="J320" s="58">
        <v>111000</v>
      </c>
      <c r="K320" s="58">
        <v>111000</v>
      </c>
      <c r="L320" s="58">
        <v>111000</v>
      </c>
      <c r="M320" s="61">
        <v>111000</v>
      </c>
      <c r="N320" s="61">
        <v>111000</v>
      </c>
      <c r="O320" s="61">
        <v>111000</v>
      </c>
    </row>
    <row r="321" spans="1:15" ht="15" customHeight="1" x14ac:dyDescent="0.35">
      <c r="A321" s="193"/>
      <c r="B321" s="194"/>
      <c r="C321" s="108" t="s">
        <v>16</v>
      </c>
      <c r="D321" s="58">
        <v>48000</v>
      </c>
      <c r="E321" s="58">
        <v>48000</v>
      </c>
      <c r="F321" s="58">
        <v>48000</v>
      </c>
      <c r="G321" s="58">
        <v>48000</v>
      </c>
      <c r="H321" s="125">
        <v>0</v>
      </c>
      <c r="I321" s="125">
        <v>0</v>
      </c>
      <c r="J321" s="125">
        <v>0</v>
      </c>
      <c r="K321" s="125">
        <v>0</v>
      </c>
      <c r="L321" s="125">
        <v>0</v>
      </c>
      <c r="M321" s="125">
        <v>0</v>
      </c>
      <c r="N321" s="125">
        <v>0</v>
      </c>
      <c r="O321" s="125">
        <v>0</v>
      </c>
    </row>
    <row r="322" spans="1:15" ht="15" customHeight="1" x14ac:dyDescent="0.35">
      <c r="A322" s="186"/>
      <c r="B322" s="189"/>
      <c r="C322" s="108" t="s">
        <v>47</v>
      </c>
      <c r="D322" s="58">
        <v>0</v>
      </c>
      <c r="E322" s="61">
        <v>0</v>
      </c>
      <c r="F322" s="61">
        <v>0</v>
      </c>
      <c r="G322" s="61">
        <v>0</v>
      </c>
      <c r="H322" s="61">
        <v>0</v>
      </c>
      <c r="I322" s="61">
        <v>0</v>
      </c>
      <c r="J322" s="61">
        <v>0</v>
      </c>
      <c r="K322" s="61">
        <v>0</v>
      </c>
      <c r="L322" s="61">
        <v>0</v>
      </c>
      <c r="M322" s="61">
        <v>0</v>
      </c>
      <c r="N322" s="61">
        <v>0</v>
      </c>
      <c r="O322" s="61">
        <v>0</v>
      </c>
    </row>
    <row r="323" spans="1:15" ht="15" customHeight="1" x14ac:dyDescent="0.35">
      <c r="A323" s="185">
        <v>123</v>
      </c>
      <c r="B323" s="188" t="s">
        <v>118</v>
      </c>
      <c r="C323" s="108" t="s">
        <v>15</v>
      </c>
      <c r="D323" s="58">
        <v>63425</v>
      </c>
      <c r="E323" s="61">
        <v>64975</v>
      </c>
      <c r="F323" s="61">
        <v>64975</v>
      </c>
      <c r="G323" s="61">
        <v>64975</v>
      </c>
      <c r="H323" s="61">
        <v>64975</v>
      </c>
      <c r="I323" s="61">
        <v>64975</v>
      </c>
      <c r="J323" s="61">
        <v>150000</v>
      </c>
      <c r="K323" s="61">
        <v>150000</v>
      </c>
      <c r="L323" s="61">
        <v>150000</v>
      </c>
      <c r="M323" s="61">
        <v>150000</v>
      </c>
      <c r="N323" s="61">
        <v>150000</v>
      </c>
      <c r="O323" s="61">
        <v>150000</v>
      </c>
    </row>
    <row r="324" spans="1:15" ht="15" customHeight="1" x14ac:dyDescent="0.35">
      <c r="A324" s="193"/>
      <c r="B324" s="194"/>
      <c r="C324" s="108" t="s">
        <v>16</v>
      </c>
      <c r="D324" s="108">
        <v>135000</v>
      </c>
      <c r="E324" s="61">
        <v>140000</v>
      </c>
      <c r="F324" s="61">
        <v>140000</v>
      </c>
      <c r="G324" s="61">
        <v>140000</v>
      </c>
      <c r="H324" s="61">
        <v>140000</v>
      </c>
      <c r="I324" s="61">
        <v>140000</v>
      </c>
      <c r="J324" s="61">
        <v>135000</v>
      </c>
      <c r="K324" s="61">
        <v>135000</v>
      </c>
      <c r="L324" s="61">
        <v>135000</v>
      </c>
      <c r="M324" s="61">
        <v>135000</v>
      </c>
      <c r="N324" s="61">
        <v>135000</v>
      </c>
      <c r="O324" s="61">
        <v>135000</v>
      </c>
    </row>
    <row r="325" spans="1:15" ht="15" customHeight="1" x14ac:dyDescent="0.35">
      <c r="A325" s="186"/>
      <c r="B325" s="189"/>
      <c r="C325" s="108" t="s">
        <v>47</v>
      </c>
      <c r="D325" s="61">
        <v>0</v>
      </c>
      <c r="E325" s="61">
        <v>0</v>
      </c>
      <c r="F325" s="61">
        <v>0</v>
      </c>
      <c r="G325" s="61">
        <v>0</v>
      </c>
      <c r="H325" s="61">
        <v>0</v>
      </c>
      <c r="I325" s="61">
        <v>0</v>
      </c>
      <c r="J325" s="61">
        <v>0</v>
      </c>
      <c r="K325" s="61">
        <v>0</v>
      </c>
      <c r="L325" s="61">
        <v>0</v>
      </c>
      <c r="M325" s="61">
        <v>0</v>
      </c>
      <c r="N325" s="61">
        <v>0</v>
      </c>
      <c r="O325" s="61">
        <v>0</v>
      </c>
    </row>
    <row r="326" spans="1:15" ht="15" customHeight="1" x14ac:dyDescent="0.35">
      <c r="A326" s="185">
        <v>124</v>
      </c>
      <c r="B326" s="188" t="s">
        <v>119</v>
      </c>
      <c r="C326" s="108" t="s">
        <v>15</v>
      </c>
      <c r="D326" s="58">
        <v>12750</v>
      </c>
      <c r="E326" s="58">
        <v>12750</v>
      </c>
      <c r="F326" s="58">
        <v>12750</v>
      </c>
      <c r="G326" s="58">
        <v>12750</v>
      </c>
      <c r="H326" s="58">
        <v>12750</v>
      </c>
      <c r="I326" s="61">
        <v>515000</v>
      </c>
      <c r="J326" s="61">
        <v>515000</v>
      </c>
      <c r="K326" s="61">
        <v>515000</v>
      </c>
      <c r="L326" s="61">
        <v>515000</v>
      </c>
      <c r="M326" s="61">
        <v>515000</v>
      </c>
      <c r="N326" s="61">
        <v>515000</v>
      </c>
      <c r="O326" s="61">
        <v>515000</v>
      </c>
    </row>
    <row r="327" spans="1:15" ht="15" customHeight="1" x14ac:dyDescent="0.35">
      <c r="A327" s="193"/>
      <c r="B327" s="194"/>
      <c r="C327" s="108" t="s">
        <v>16</v>
      </c>
      <c r="D327" s="108">
        <v>175000</v>
      </c>
      <c r="E327" s="108">
        <v>175000</v>
      </c>
      <c r="F327" s="108">
        <v>175000</v>
      </c>
      <c r="G327" s="108">
        <v>175000</v>
      </c>
      <c r="H327" s="108">
        <v>175000</v>
      </c>
      <c r="I327" s="61">
        <v>225000</v>
      </c>
      <c r="J327" s="61">
        <v>225000</v>
      </c>
      <c r="K327" s="61">
        <v>225000</v>
      </c>
      <c r="L327" s="61">
        <v>225000</v>
      </c>
      <c r="M327" s="61">
        <v>225000</v>
      </c>
      <c r="N327" s="61">
        <v>225000</v>
      </c>
      <c r="O327" s="61">
        <v>200000</v>
      </c>
    </row>
    <row r="328" spans="1:15" ht="15" customHeight="1" x14ac:dyDescent="0.35">
      <c r="A328" s="186"/>
      <c r="B328" s="189"/>
      <c r="C328" s="108" t="s">
        <v>47</v>
      </c>
      <c r="D328" s="61">
        <v>0</v>
      </c>
      <c r="E328" s="61">
        <v>0</v>
      </c>
      <c r="F328" s="61">
        <v>0</v>
      </c>
      <c r="G328" s="61">
        <v>0</v>
      </c>
      <c r="H328" s="61">
        <v>0</v>
      </c>
      <c r="I328" s="61">
        <v>0</v>
      </c>
      <c r="J328" s="61">
        <v>0</v>
      </c>
      <c r="K328" s="61">
        <v>0</v>
      </c>
      <c r="L328" s="61">
        <v>0</v>
      </c>
      <c r="M328" s="61">
        <v>0</v>
      </c>
      <c r="N328" s="61">
        <v>0</v>
      </c>
      <c r="O328" s="61">
        <v>0</v>
      </c>
    </row>
    <row r="329" spans="1:15" ht="15" customHeight="1" x14ac:dyDescent="0.35">
      <c r="A329" s="185">
        <v>125</v>
      </c>
      <c r="B329" s="188" t="s">
        <v>120</v>
      </c>
      <c r="C329" s="108" t="s">
        <v>15</v>
      </c>
      <c r="D329" s="61">
        <v>0</v>
      </c>
      <c r="E329" s="61">
        <v>0</v>
      </c>
      <c r="F329" s="61">
        <v>0</v>
      </c>
      <c r="G329" s="61">
        <v>0</v>
      </c>
      <c r="H329" s="61">
        <v>0</v>
      </c>
      <c r="I329" s="61">
        <v>0</v>
      </c>
      <c r="J329" s="61">
        <v>500000</v>
      </c>
      <c r="K329" s="61">
        <v>500000</v>
      </c>
      <c r="L329" s="61">
        <v>500000</v>
      </c>
      <c r="M329" s="61">
        <v>500000</v>
      </c>
      <c r="N329" s="61">
        <v>500000</v>
      </c>
      <c r="O329" s="61">
        <v>500000</v>
      </c>
    </row>
    <row r="330" spans="1:15" ht="15" customHeight="1" x14ac:dyDescent="0.35">
      <c r="A330" s="193"/>
      <c r="B330" s="194"/>
      <c r="C330" s="108" t="s">
        <v>16</v>
      </c>
      <c r="D330" s="108">
        <v>905981.25</v>
      </c>
      <c r="E330" s="61">
        <v>940744</v>
      </c>
      <c r="F330" s="61">
        <v>940744</v>
      </c>
      <c r="G330" s="61">
        <v>840743.25</v>
      </c>
      <c r="H330" s="61">
        <v>840743.25</v>
      </c>
      <c r="I330" s="61">
        <v>840743.25</v>
      </c>
      <c r="J330" s="61">
        <v>258750</v>
      </c>
      <c r="K330" s="61">
        <v>273750</v>
      </c>
      <c r="L330" s="61">
        <v>273750</v>
      </c>
      <c r="M330" s="61">
        <v>273750</v>
      </c>
      <c r="N330" s="61">
        <v>273750</v>
      </c>
      <c r="O330" s="61">
        <v>258750</v>
      </c>
    </row>
    <row r="331" spans="1:15" ht="15" customHeight="1" x14ac:dyDescent="0.35">
      <c r="A331" s="186"/>
      <c r="B331" s="189"/>
      <c r="C331" s="108" t="s">
        <v>47</v>
      </c>
      <c r="D331" s="61">
        <v>0</v>
      </c>
      <c r="E331" s="61">
        <v>0</v>
      </c>
      <c r="F331" s="61">
        <v>0</v>
      </c>
      <c r="G331" s="61">
        <v>0</v>
      </c>
      <c r="H331" s="61">
        <v>0</v>
      </c>
      <c r="I331" s="61">
        <v>0</v>
      </c>
      <c r="J331" s="61">
        <v>0</v>
      </c>
      <c r="K331" s="61">
        <v>0</v>
      </c>
      <c r="L331" s="61">
        <v>0</v>
      </c>
      <c r="M331" s="61">
        <v>0</v>
      </c>
      <c r="N331" s="61">
        <v>0</v>
      </c>
      <c r="O331" s="61">
        <v>0</v>
      </c>
    </row>
    <row r="332" spans="1:15" ht="15" customHeight="1" x14ac:dyDescent="0.35">
      <c r="A332" s="185">
        <v>126</v>
      </c>
      <c r="B332" s="188" t="s">
        <v>121</v>
      </c>
      <c r="C332" s="108" t="s">
        <v>15</v>
      </c>
      <c r="D332" s="58">
        <v>285000</v>
      </c>
      <c r="E332" s="58">
        <v>285000</v>
      </c>
      <c r="F332" s="58">
        <v>285000</v>
      </c>
      <c r="G332" s="58">
        <v>285000</v>
      </c>
      <c r="H332" s="58">
        <v>285000</v>
      </c>
      <c r="I332" s="58">
        <v>285000</v>
      </c>
      <c r="J332" s="58">
        <v>285000</v>
      </c>
      <c r="K332" s="61">
        <v>235000</v>
      </c>
      <c r="L332" s="61">
        <v>235000</v>
      </c>
      <c r="M332" s="61">
        <v>235000</v>
      </c>
      <c r="N332" s="61">
        <v>235000</v>
      </c>
      <c r="O332" s="61">
        <v>235000</v>
      </c>
    </row>
    <row r="333" spans="1:15" ht="15" customHeight="1" x14ac:dyDescent="0.35">
      <c r="A333" s="193"/>
      <c r="B333" s="194"/>
      <c r="C333" s="108" t="s">
        <v>16</v>
      </c>
      <c r="D333" s="108">
        <v>120000</v>
      </c>
      <c r="E333" s="108">
        <v>120000</v>
      </c>
      <c r="F333" s="108">
        <v>120000</v>
      </c>
      <c r="G333" s="108">
        <v>120000</v>
      </c>
      <c r="H333" s="108">
        <v>120000</v>
      </c>
      <c r="I333" s="108">
        <v>120000</v>
      </c>
      <c r="J333" s="61">
        <v>155000</v>
      </c>
      <c r="K333" s="61">
        <v>130000</v>
      </c>
      <c r="L333" s="61">
        <v>130000</v>
      </c>
      <c r="M333" s="61">
        <v>130000</v>
      </c>
      <c r="N333" s="61">
        <v>130000</v>
      </c>
      <c r="O333" s="61">
        <v>130000</v>
      </c>
    </row>
    <row r="334" spans="1:15" ht="15" customHeight="1" x14ac:dyDescent="0.35">
      <c r="A334" s="186"/>
      <c r="B334" s="189"/>
      <c r="C334" s="108" t="s">
        <v>47</v>
      </c>
      <c r="D334" s="58">
        <v>0</v>
      </c>
      <c r="E334" s="61">
        <v>0</v>
      </c>
      <c r="F334" s="61">
        <v>0</v>
      </c>
      <c r="G334" s="61">
        <v>0</v>
      </c>
      <c r="H334" s="61">
        <v>0</v>
      </c>
      <c r="I334" s="61">
        <v>0</v>
      </c>
      <c r="J334" s="61">
        <v>0</v>
      </c>
      <c r="K334" s="61">
        <v>0</v>
      </c>
      <c r="L334" s="61">
        <v>0</v>
      </c>
      <c r="M334" s="61">
        <v>0</v>
      </c>
      <c r="N334" s="61">
        <v>0</v>
      </c>
      <c r="O334" s="61">
        <v>0</v>
      </c>
    </row>
    <row r="335" spans="1:15" ht="15" customHeight="1" x14ac:dyDescent="0.35">
      <c r="A335" s="185">
        <v>127</v>
      </c>
      <c r="B335" s="188" t="s">
        <v>122</v>
      </c>
      <c r="C335" s="108" t="s">
        <v>15</v>
      </c>
      <c r="D335" s="58">
        <v>145530</v>
      </c>
      <c r="E335" s="58">
        <v>145530</v>
      </c>
      <c r="F335" s="58">
        <v>145530</v>
      </c>
      <c r="G335" s="58">
        <v>145530</v>
      </c>
      <c r="H335" s="58">
        <v>145530</v>
      </c>
      <c r="I335" s="58">
        <v>145530</v>
      </c>
      <c r="J335" s="58">
        <v>145530</v>
      </c>
      <c r="K335" s="58">
        <v>145530</v>
      </c>
      <c r="L335" s="58">
        <v>145530</v>
      </c>
      <c r="M335" s="61">
        <v>145530</v>
      </c>
      <c r="N335" s="61">
        <v>145530</v>
      </c>
      <c r="O335" s="61">
        <v>145530</v>
      </c>
    </row>
    <row r="336" spans="1:15" ht="15" customHeight="1" x14ac:dyDescent="0.35">
      <c r="A336" s="193"/>
      <c r="B336" s="194"/>
      <c r="C336" s="108" t="s">
        <v>16</v>
      </c>
      <c r="D336" s="108">
        <v>135000</v>
      </c>
      <c r="E336" s="61">
        <v>116250</v>
      </c>
      <c r="F336" s="61">
        <v>116250</v>
      </c>
      <c r="G336" s="61">
        <v>116250</v>
      </c>
      <c r="H336" s="61">
        <v>116250</v>
      </c>
      <c r="I336" s="61">
        <v>116250</v>
      </c>
      <c r="J336" s="61">
        <v>116250</v>
      </c>
      <c r="K336" s="61">
        <v>116250</v>
      </c>
      <c r="L336" s="61">
        <v>116250</v>
      </c>
      <c r="M336" s="61">
        <v>116250</v>
      </c>
      <c r="N336" s="61">
        <v>116250</v>
      </c>
      <c r="O336" s="61">
        <v>116250</v>
      </c>
    </row>
    <row r="337" spans="1:15" ht="15" customHeight="1" x14ac:dyDescent="0.35">
      <c r="A337" s="186"/>
      <c r="B337" s="189"/>
      <c r="C337" s="108" t="s">
        <v>47</v>
      </c>
      <c r="D337" s="61">
        <v>0</v>
      </c>
      <c r="E337" s="61">
        <v>0</v>
      </c>
      <c r="F337" s="61">
        <v>0</v>
      </c>
      <c r="G337" s="61">
        <v>0</v>
      </c>
      <c r="H337" s="61">
        <v>0</v>
      </c>
      <c r="I337" s="61">
        <v>0</v>
      </c>
      <c r="J337" s="61">
        <v>0</v>
      </c>
      <c r="K337" s="61">
        <v>0</v>
      </c>
      <c r="L337" s="61">
        <v>0</v>
      </c>
      <c r="M337" s="61">
        <v>0</v>
      </c>
      <c r="N337" s="61">
        <v>0</v>
      </c>
      <c r="O337" s="61">
        <v>0</v>
      </c>
    </row>
    <row r="338" spans="1:15" ht="15" customHeight="1" x14ac:dyDescent="0.35">
      <c r="A338" s="185">
        <v>128</v>
      </c>
      <c r="B338" s="188" t="s">
        <v>123</v>
      </c>
      <c r="C338" s="108" t="s">
        <v>15</v>
      </c>
      <c r="D338" s="61">
        <v>0</v>
      </c>
      <c r="E338" s="61">
        <v>0</v>
      </c>
      <c r="F338" s="61">
        <v>0</v>
      </c>
      <c r="G338" s="61">
        <v>0</v>
      </c>
      <c r="H338" s="61">
        <v>0</v>
      </c>
      <c r="I338" s="61">
        <v>0</v>
      </c>
      <c r="J338" s="61">
        <v>0</v>
      </c>
      <c r="K338" s="61">
        <v>0</v>
      </c>
      <c r="L338" s="61">
        <v>0</v>
      </c>
      <c r="M338" s="61">
        <v>0</v>
      </c>
      <c r="N338" s="61">
        <v>0</v>
      </c>
      <c r="O338" s="61">
        <v>0</v>
      </c>
    </row>
    <row r="339" spans="1:15" ht="15" customHeight="1" x14ac:dyDescent="0.35">
      <c r="A339" s="193"/>
      <c r="B339" s="194"/>
      <c r="C339" s="108" t="s">
        <v>16</v>
      </c>
      <c r="D339" s="108">
        <v>250000</v>
      </c>
      <c r="E339" s="61">
        <v>265000</v>
      </c>
      <c r="F339" s="61">
        <v>265000</v>
      </c>
      <c r="G339" s="61">
        <v>265000</v>
      </c>
      <c r="H339" s="61">
        <v>245000</v>
      </c>
      <c r="I339" s="61">
        <v>210000</v>
      </c>
      <c r="J339" s="61">
        <v>210000</v>
      </c>
      <c r="K339" s="61">
        <v>210000</v>
      </c>
      <c r="L339" s="61">
        <v>210000</v>
      </c>
      <c r="M339" s="61">
        <v>210000</v>
      </c>
      <c r="N339" s="61">
        <v>190000</v>
      </c>
      <c r="O339" s="61">
        <v>190000</v>
      </c>
    </row>
    <row r="340" spans="1:15" ht="15" customHeight="1" x14ac:dyDescent="0.35">
      <c r="A340" s="186"/>
      <c r="B340" s="189"/>
      <c r="C340" s="108" t="s">
        <v>47</v>
      </c>
      <c r="D340" s="61">
        <v>0</v>
      </c>
      <c r="E340" s="61">
        <v>0</v>
      </c>
      <c r="F340" s="61">
        <v>0</v>
      </c>
      <c r="G340" s="61">
        <v>0</v>
      </c>
      <c r="H340" s="61">
        <v>0</v>
      </c>
      <c r="I340" s="61">
        <v>0</v>
      </c>
      <c r="J340" s="61">
        <v>0</v>
      </c>
      <c r="K340" s="61">
        <v>0</v>
      </c>
      <c r="L340" s="61">
        <v>0</v>
      </c>
      <c r="M340" s="61">
        <v>0</v>
      </c>
      <c r="N340" s="61">
        <v>0</v>
      </c>
      <c r="O340" s="61">
        <v>0</v>
      </c>
    </row>
    <row r="341" spans="1:15" ht="15" customHeight="1" x14ac:dyDescent="0.35">
      <c r="A341" s="185">
        <v>129</v>
      </c>
      <c r="B341" s="188" t="s">
        <v>124</v>
      </c>
      <c r="C341" s="108" t="s">
        <v>15</v>
      </c>
      <c r="D341" s="58">
        <v>92600</v>
      </c>
      <c r="E341" s="61">
        <v>100775</v>
      </c>
      <c r="F341" s="61">
        <v>100775</v>
      </c>
      <c r="G341" s="61">
        <v>100775</v>
      </c>
      <c r="H341" s="61">
        <v>100775</v>
      </c>
      <c r="I341" s="61">
        <v>100775</v>
      </c>
      <c r="J341" s="61">
        <v>450000</v>
      </c>
      <c r="K341" s="61">
        <v>450000</v>
      </c>
      <c r="L341" s="61">
        <v>450000</v>
      </c>
      <c r="M341" s="61">
        <v>450000</v>
      </c>
      <c r="N341" s="61">
        <v>450000</v>
      </c>
      <c r="O341" s="61">
        <v>450000</v>
      </c>
    </row>
    <row r="342" spans="1:15" ht="15" customHeight="1" x14ac:dyDescent="0.35">
      <c r="A342" s="193"/>
      <c r="B342" s="194"/>
      <c r="C342" s="108" t="s">
        <v>16</v>
      </c>
      <c r="D342" s="108">
        <v>146250</v>
      </c>
      <c r="E342" s="61">
        <v>157500</v>
      </c>
      <c r="F342" s="61">
        <v>157500</v>
      </c>
      <c r="G342" s="61">
        <v>157500</v>
      </c>
      <c r="H342" s="61">
        <v>157500</v>
      </c>
      <c r="I342" s="61">
        <v>157500</v>
      </c>
      <c r="J342" s="61">
        <f>183750+60000</f>
        <v>243750</v>
      </c>
      <c r="K342" s="61">
        <f>183750+60000</f>
        <v>243750</v>
      </c>
      <c r="L342" s="61">
        <f>183750+60000</f>
        <v>243750</v>
      </c>
      <c r="M342" s="61">
        <v>160000</v>
      </c>
      <c r="N342" s="61">
        <v>245000</v>
      </c>
      <c r="O342" s="61">
        <f>80000+245000</f>
        <v>325000</v>
      </c>
    </row>
    <row r="343" spans="1:15" ht="15" customHeight="1" x14ac:dyDescent="0.35">
      <c r="A343" s="186"/>
      <c r="B343" s="189"/>
      <c r="C343" s="108" t="s">
        <v>47</v>
      </c>
      <c r="D343" s="61">
        <v>0</v>
      </c>
      <c r="E343" s="61">
        <v>0</v>
      </c>
      <c r="F343" s="61">
        <v>0</v>
      </c>
      <c r="G343" s="61">
        <v>0</v>
      </c>
      <c r="H343" s="61">
        <v>0</v>
      </c>
      <c r="I343" s="61">
        <v>0</v>
      </c>
      <c r="J343" s="61">
        <v>0</v>
      </c>
      <c r="K343" s="61">
        <v>0</v>
      </c>
      <c r="L343" s="61">
        <v>0</v>
      </c>
      <c r="M343" s="61">
        <v>0</v>
      </c>
      <c r="N343" s="61">
        <v>0</v>
      </c>
      <c r="O343" s="61">
        <v>0</v>
      </c>
    </row>
    <row r="344" spans="1:15" ht="15" customHeight="1" x14ac:dyDescent="0.35">
      <c r="A344" s="185">
        <v>130</v>
      </c>
      <c r="B344" s="188" t="s">
        <v>125</v>
      </c>
      <c r="C344" s="108" t="s">
        <v>15</v>
      </c>
      <c r="D344" s="58">
        <v>255200</v>
      </c>
      <c r="E344" s="58">
        <v>255200</v>
      </c>
      <c r="F344" s="58">
        <v>255200</v>
      </c>
      <c r="G344" s="58">
        <v>255200</v>
      </c>
      <c r="H344" s="58">
        <v>255200</v>
      </c>
      <c r="I344" s="58">
        <v>255200</v>
      </c>
      <c r="J344" s="61">
        <v>900000</v>
      </c>
      <c r="K344" s="61">
        <v>900000</v>
      </c>
      <c r="L344" s="124">
        <v>850000</v>
      </c>
      <c r="M344" s="61">
        <v>850000</v>
      </c>
      <c r="N344" s="61">
        <v>850000</v>
      </c>
      <c r="O344" s="61">
        <v>850000</v>
      </c>
    </row>
    <row r="345" spans="1:15" ht="15" customHeight="1" x14ac:dyDescent="0.35">
      <c r="A345" s="193"/>
      <c r="B345" s="194"/>
      <c r="C345" s="108" t="s">
        <v>16</v>
      </c>
      <c r="D345" s="108">
        <v>360000</v>
      </c>
      <c r="E345" s="108">
        <v>360000</v>
      </c>
      <c r="F345" s="108">
        <v>360000</v>
      </c>
      <c r="G345" s="108">
        <v>360000</v>
      </c>
      <c r="H345" s="108">
        <v>360000</v>
      </c>
      <c r="I345" s="108">
        <v>360000</v>
      </c>
      <c r="J345" s="61">
        <v>420000</v>
      </c>
      <c r="K345" s="61">
        <v>415000</v>
      </c>
      <c r="L345" s="61">
        <v>390000</v>
      </c>
      <c r="M345" s="61">
        <v>390000</v>
      </c>
      <c r="N345" s="61">
        <v>390000</v>
      </c>
      <c r="O345" s="61">
        <v>390000</v>
      </c>
    </row>
    <row r="346" spans="1:15" ht="15" customHeight="1" x14ac:dyDescent="0.35">
      <c r="A346" s="186"/>
      <c r="B346" s="189"/>
      <c r="C346" s="108" t="s">
        <v>47</v>
      </c>
      <c r="D346" s="61">
        <v>0</v>
      </c>
      <c r="E346" s="61">
        <v>0</v>
      </c>
      <c r="F346" s="61">
        <v>0</v>
      </c>
      <c r="G346" s="61">
        <v>0</v>
      </c>
      <c r="H346" s="61">
        <v>0</v>
      </c>
      <c r="I346" s="61">
        <v>0</v>
      </c>
      <c r="J346" s="61">
        <v>0</v>
      </c>
      <c r="K346" s="61">
        <v>0</v>
      </c>
      <c r="L346" s="61">
        <v>0</v>
      </c>
      <c r="M346" s="61">
        <v>0</v>
      </c>
      <c r="N346" s="61">
        <v>0</v>
      </c>
      <c r="O346" s="61">
        <v>0</v>
      </c>
    </row>
    <row r="347" spans="1:15" ht="15" customHeight="1" x14ac:dyDescent="0.35">
      <c r="A347" s="185">
        <v>131</v>
      </c>
      <c r="B347" s="188" t="s">
        <v>126</v>
      </c>
      <c r="C347" s="108" t="s">
        <v>15</v>
      </c>
      <c r="D347" s="58">
        <v>375000</v>
      </c>
      <c r="E347" s="58">
        <v>375000</v>
      </c>
      <c r="F347" s="58">
        <v>375000</v>
      </c>
      <c r="G347" s="58">
        <v>375000</v>
      </c>
      <c r="H347" s="58">
        <v>375000</v>
      </c>
      <c r="I347" s="58">
        <v>375000</v>
      </c>
      <c r="J347" s="58">
        <v>375000</v>
      </c>
      <c r="K347" s="58">
        <v>375000</v>
      </c>
      <c r="L347" s="58">
        <v>375000</v>
      </c>
      <c r="M347" s="61">
        <v>375000</v>
      </c>
      <c r="N347" s="61">
        <v>375000</v>
      </c>
      <c r="O347" s="61">
        <v>375000</v>
      </c>
    </row>
    <row r="348" spans="1:15" ht="15" customHeight="1" x14ac:dyDescent="0.35">
      <c r="A348" s="193"/>
      <c r="B348" s="194"/>
      <c r="C348" s="108" t="s">
        <v>16</v>
      </c>
      <c r="D348" s="108">
        <v>120000</v>
      </c>
      <c r="E348" s="61">
        <v>145000</v>
      </c>
      <c r="F348" s="61">
        <v>145000</v>
      </c>
      <c r="G348" s="61">
        <v>145000</v>
      </c>
      <c r="H348" s="61">
        <v>145000</v>
      </c>
      <c r="I348" s="61">
        <v>145000</v>
      </c>
      <c r="J348" s="61">
        <v>185000</v>
      </c>
      <c r="K348" s="61">
        <v>185000</v>
      </c>
      <c r="L348" s="61">
        <v>185000</v>
      </c>
      <c r="M348" s="61">
        <v>185000</v>
      </c>
      <c r="N348" s="61">
        <v>205000</v>
      </c>
      <c r="O348" s="61">
        <v>205000</v>
      </c>
    </row>
    <row r="349" spans="1:15" ht="15" customHeight="1" x14ac:dyDescent="0.35">
      <c r="A349" s="186"/>
      <c r="B349" s="189"/>
      <c r="C349" s="108" t="s">
        <v>47</v>
      </c>
      <c r="D349" s="61">
        <v>0</v>
      </c>
      <c r="E349" s="61">
        <v>0</v>
      </c>
      <c r="F349" s="61">
        <v>0</v>
      </c>
      <c r="G349" s="61">
        <v>0</v>
      </c>
      <c r="H349" s="61">
        <v>0</v>
      </c>
      <c r="I349" s="61">
        <v>0</v>
      </c>
      <c r="J349" s="61">
        <v>0</v>
      </c>
      <c r="K349" s="61">
        <v>0</v>
      </c>
      <c r="L349" s="61">
        <v>0</v>
      </c>
      <c r="M349" s="61">
        <v>0</v>
      </c>
      <c r="N349" s="61">
        <v>0</v>
      </c>
      <c r="O349" s="61">
        <v>0</v>
      </c>
    </row>
    <row r="350" spans="1:15" ht="15" customHeight="1" x14ac:dyDescent="0.35">
      <c r="A350" s="185">
        <v>132</v>
      </c>
      <c r="B350" s="188" t="s">
        <v>127</v>
      </c>
      <c r="C350" s="108" t="s">
        <v>15</v>
      </c>
      <c r="D350" s="58">
        <v>160325</v>
      </c>
      <c r="E350" s="58">
        <v>160325</v>
      </c>
      <c r="F350" s="58">
        <v>160325</v>
      </c>
      <c r="G350" s="58">
        <v>160325</v>
      </c>
      <c r="H350" s="61">
        <v>158775</v>
      </c>
      <c r="I350" s="61">
        <v>158775</v>
      </c>
      <c r="J350" s="61">
        <v>800000</v>
      </c>
      <c r="K350" s="61">
        <v>800000</v>
      </c>
      <c r="L350" s="61">
        <v>850000</v>
      </c>
      <c r="M350" s="61">
        <v>850000</v>
      </c>
      <c r="N350" s="61">
        <v>750000</v>
      </c>
      <c r="O350" s="61">
        <v>750000</v>
      </c>
    </row>
    <row r="351" spans="1:15" ht="15" customHeight="1" x14ac:dyDescent="0.35">
      <c r="A351" s="193"/>
      <c r="B351" s="194"/>
      <c r="C351" s="108" t="s">
        <v>16</v>
      </c>
      <c r="D351" s="108">
        <v>310000</v>
      </c>
      <c r="E351" s="108">
        <v>310000</v>
      </c>
      <c r="F351" s="108">
        <v>310000</v>
      </c>
      <c r="G351" s="108">
        <v>310000</v>
      </c>
      <c r="H351" s="108">
        <v>290000</v>
      </c>
      <c r="I351" s="108">
        <v>290000</v>
      </c>
      <c r="J351" s="61">
        <v>375000</v>
      </c>
      <c r="K351" s="61">
        <v>375000</v>
      </c>
      <c r="L351" s="61">
        <v>395000</v>
      </c>
      <c r="M351" s="61">
        <v>395000</v>
      </c>
      <c r="N351" s="61">
        <v>350000</v>
      </c>
      <c r="O351" s="61">
        <v>350000</v>
      </c>
    </row>
    <row r="352" spans="1:15" ht="15" customHeight="1" x14ac:dyDescent="0.35">
      <c r="A352" s="186"/>
      <c r="B352" s="189"/>
      <c r="C352" s="108" t="s">
        <v>47</v>
      </c>
      <c r="D352" s="61">
        <v>0</v>
      </c>
      <c r="E352" s="61">
        <v>0</v>
      </c>
      <c r="F352" s="61">
        <v>0</v>
      </c>
      <c r="G352" s="61">
        <v>0</v>
      </c>
      <c r="H352" s="61">
        <v>0</v>
      </c>
      <c r="I352" s="61">
        <v>0</v>
      </c>
      <c r="J352" s="61">
        <v>0</v>
      </c>
      <c r="K352" s="61">
        <v>0</v>
      </c>
      <c r="L352" s="61">
        <v>0</v>
      </c>
      <c r="M352" s="61">
        <v>0</v>
      </c>
      <c r="N352" s="61">
        <v>0</v>
      </c>
      <c r="O352" s="61">
        <v>0</v>
      </c>
    </row>
    <row r="353" spans="1:15" ht="15" customHeight="1" x14ac:dyDescent="0.35">
      <c r="A353" s="185">
        <v>133</v>
      </c>
      <c r="B353" s="188" t="s">
        <v>128</v>
      </c>
      <c r="C353" s="108" t="s">
        <v>15</v>
      </c>
      <c r="D353" s="58">
        <v>275000</v>
      </c>
      <c r="E353" s="61">
        <v>290000</v>
      </c>
      <c r="F353" s="61">
        <v>280000</v>
      </c>
      <c r="G353" s="61">
        <v>280000</v>
      </c>
      <c r="H353" s="61">
        <v>280000</v>
      </c>
      <c r="I353" s="61">
        <v>280000</v>
      </c>
      <c r="J353" s="61">
        <v>280000</v>
      </c>
      <c r="K353" s="61">
        <v>260000</v>
      </c>
      <c r="L353" s="61">
        <v>260000</v>
      </c>
      <c r="M353" s="61">
        <v>260000</v>
      </c>
      <c r="N353" s="61">
        <v>260000</v>
      </c>
      <c r="O353" s="61">
        <v>260000</v>
      </c>
    </row>
    <row r="354" spans="1:15" ht="15" customHeight="1" x14ac:dyDescent="0.35">
      <c r="A354" s="193"/>
      <c r="B354" s="194"/>
      <c r="C354" s="108" t="s">
        <v>16</v>
      </c>
      <c r="D354" s="108">
        <v>261615</v>
      </c>
      <c r="E354" s="61">
        <v>269790</v>
      </c>
      <c r="F354" s="61">
        <v>265290</v>
      </c>
      <c r="G354" s="61">
        <v>265290</v>
      </c>
      <c r="H354" s="61">
        <v>265290</v>
      </c>
      <c r="I354" s="61">
        <v>265290</v>
      </c>
      <c r="J354" s="61">
        <v>265290</v>
      </c>
      <c r="K354" s="61">
        <v>255565</v>
      </c>
      <c r="L354" s="61">
        <v>255565</v>
      </c>
      <c r="M354" s="61">
        <v>255565</v>
      </c>
      <c r="N354" s="61">
        <v>255565</v>
      </c>
      <c r="O354" s="61">
        <v>255565</v>
      </c>
    </row>
    <row r="355" spans="1:15" ht="15" customHeight="1" x14ac:dyDescent="0.35">
      <c r="A355" s="186"/>
      <c r="B355" s="189"/>
      <c r="C355" s="108" t="s">
        <v>47</v>
      </c>
      <c r="D355" s="61">
        <v>0</v>
      </c>
      <c r="E355" s="61">
        <v>0</v>
      </c>
      <c r="F355" s="61">
        <v>0</v>
      </c>
      <c r="G355" s="61">
        <v>0</v>
      </c>
      <c r="H355" s="61">
        <v>0</v>
      </c>
      <c r="I355" s="61">
        <v>0</v>
      </c>
      <c r="J355" s="61">
        <v>0</v>
      </c>
      <c r="K355" s="61">
        <v>0</v>
      </c>
      <c r="L355" s="61">
        <v>0</v>
      </c>
      <c r="M355" s="61">
        <v>0</v>
      </c>
      <c r="N355" s="61">
        <v>0</v>
      </c>
      <c r="O355" s="61">
        <v>0</v>
      </c>
    </row>
    <row r="356" spans="1:15" ht="15" customHeight="1" x14ac:dyDescent="0.35">
      <c r="A356" s="185">
        <v>134</v>
      </c>
      <c r="B356" s="188" t="s">
        <v>129</v>
      </c>
      <c r="C356" s="108" t="s">
        <v>15</v>
      </c>
      <c r="D356" s="61">
        <v>121000</v>
      </c>
      <c r="E356" s="61">
        <v>132500</v>
      </c>
      <c r="F356" s="61">
        <v>149500</v>
      </c>
      <c r="G356" s="61">
        <v>149500</v>
      </c>
      <c r="H356" s="61">
        <v>129500</v>
      </c>
      <c r="I356" s="61">
        <v>129500</v>
      </c>
      <c r="J356" s="61">
        <v>129500</v>
      </c>
      <c r="K356" s="61">
        <v>129500</v>
      </c>
      <c r="L356" s="61">
        <v>129500</v>
      </c>
      <c r="M356" s="61">
        <v>129500</v>
      </c>
      <c r="N356" s="61">
        <v>310000</v>
      </c>
      <c r="O356" s="61">
        <v>369500</v>
      </c>
    </row>
    <row r="357" spans="1:15" ht="15" customHeight="1" x14ac:dyDescent="0.35">
      <c r="A357" s="193"/>
      <c r="B357" s="194"/>
      <c r="C357" s="108" t="s">
        <v>16</v>
      </c>
      <c r="D357" s="108">
        <v>240000</v>
      </c>
      <c r="E357" s="61">
        <v>235000</v>
      </c>
      <c r="F357" s="61">
        <v>265000</v>
      </c>
      <c r="G357" s="61">
        <v>265000</v>
      </c>
      <c r="H357" s="61">
        <v>245000</v>
      </c>
      <c r="I357" s="61">
        <v>245000</v>
      </c>
      <c r="J357" s="61">
        <v>245000</v>
      </c>
      <c r="K357" s="61">
        <v>245000</v>
      </c>
      <c r="L357" s="61">
        <v>245000</v>
      </c>
      <c r="M357" s="61">
        <v>245000</v>
      </c>
      <c r="N357" s="61">
        <v>245000</v>
      </c>
      <c r="O357" s="61">
        <v>265000</v>
      </c>
    </row>
    <row r="358" spans="1:15" ht="15" customHeight="1" x14ac:dyDescent="0.35">
      <c r="A358" s="186"/>
      <c r="B358" s="189"/>
      <c r="C358" s="108" t="s">
        <v>47</v>
      </c>
      <c r="D358" s="61">
        <v>0</v>
      </c>
      <c r="E358" s="61">
        <v>0</v>
      </c>
      <c r="F358" s="61">
        <v>0</v>
      </c>
      <c r="G358" s="61">
        <v>0</v>
      </c>
      <c r="H358" s="61">
        <v>0</v>
      </c>
      <c r="I358" s="61">
        <v>0</v>
      </c>
      <c r="J358" s="61">
        <v>0</v>
      </c>
      <c r="K358" s="61">
        <v>0</v>
      </c>
      <c r="L358" s="61">
        <v>0</v>
      </c>
      <c r="M358" s="61">
        <v>0</v>
      </c>
      <c r="N358" s="61">
        <v>0</v>
      </c>
      <c r="O358" s="61">
        <v>0</v>
      </c>
    </row>
    <row r="359" spans="1:15" ht="15" customHeight="1" x14ac:dyDescent="0.35">
      <c r="A359" s="185">
        <v>135</v>
      </c>
      <c r="B359" s="188" t="s">
        <v>130</v>
      </c>
      <c r="C359" s="108" t="s">
        <v>15</v>
      </c>
      <c r="D359" s="58">
        <v>305000</v>
      </c>
      <c r="E359" s="61">
        <v>360000</v>
      </c>
      <c r="F359" s="61">
        <v>360000</v>
      </c>
      <c r="G359" s="61">
        <v>360000</v>
      </c>
      <c r="H359" s="61">
        <v>360000</v>
      </c>
      <c r="I359" s="61">
        <v>300000</v>
      </c>
      <c r="J359" s="61">
        <v>310000</v>
      </c>
      <c r="K359" s="61">
        <v>310000</v>
      </c>
      <c r="L359" s="61">
        <v>350000</v>
      </c>
      <c r="M359" s="61">
        <v>350000</v>
      </c>
      <c r="N359" s="61">
        <v>350000</v>
      </c>
      <c r="O359" s="61">
        <v>350000</v>
      </c>
    </row>
    <row r="360" spans="1:15" ht="15" customHeight="1" x14ac:dyDescent="0.35">
      <c r="A360" s="193"/>
      <c r="B360" s="194"/>
      <c r="C360" s="108" t="s">
        <v>16</v>
      </c>
      <c r="D360" s="108">
        <v>120000</v>
      </c>
      <c r="E360" s="61">
        <v>135000</v>
      </c>
      <c r="F360" s="61">
        <v>135000</v>
      </c>
      <c r="G360" s="61">
        <v>135000</v>
      </c>
      <c r="H360" s="61">
        <v>135000</v>
      </c>
      <c r="I360" s="61">
        <v>115000</v>
      </c>
      <c r="J360" s="61">
        <v>150000</v>
      </c>
      <c r="K360" s="61">
        <v>150000</v>
      </c>
      <c r="L360" s="61">
        <v>150000</v>
      </c>
      <c r="M360" s="61">
        <v>170000</v>
      </c>
      <c r="N360" s="61">
        <v>170000</v>
      </c>
      <c r="O360" s="61">
        <v>170000</v>
      </c>
    </row>
    <row r="361" spans="1:15" ht="15" customHeight="1" x14ac:dyDescent="0.35">
      <c r="A361" s="186"/>
      <c r="B361" s="189"/>
      <c r="C361" s="108" t="s">
        <v>47</v>
      </c>
      <c r="D361" s="61">
        <v>0</v>
      </c>
      <c r="E361" s="61">
        <v>0</v>
      </c>
      <c r="F361" s="61">
        <v>0</v>
      </c>
      <c r="G361" s="61">
        <v>0</v>
      </c>
      <c r="H361" s="61">
        <v>0</v>
      </c>
      <c r="I361" s="61">
        <v>0</v>
      </c>
      <c r="J361" s="61">
        <v>0</v>
      </c>
      <c r="K361" s="61">
        <v>0</v>
      </c>
      <c r="L361" s="61">
        <v>0</v>
      </c>
      <c r="M361" s="61">
        <v>0</v>
      </c>
      <c r="N361" s="61">
        <v>0</v>
      </c>
      <c r="O361" s="61">
        <v>0</v>
      </c>
    </row>
    <row r="362" spans="1:15" ht="15" customHeight="1" x14ac:dyDescent="0.35">
      <c r="A362" s="185">
        <v>136</v>
      </c>
      <c r="B362" s="188" t="s">
        <v>131</v>
      </c>
      <c r="C362" s="108" t="s">
        <v>15</v>
      </c>
      <c r="D362" s="61">
        <v>0</v>
      </c>
      <c r="E362" s="61">
        <v>0</v>
      </c>
      <c r="F362" s="61">
        <v>0</v>
      </c>
      <c r="G362" s="61">
        <v>0</v>
      </c>
      <c r="H362" s="61">
        <v>0</v>
      </c>
      <c r="I362" s="61">
        <v>0</v>
      </c>
      <c r="J362" s="61">
        <v>0</v>
      </c>
      <c r="K362" s="61">
        <v>0</v>
      </c>
      <c r="L362" s="61">
        <v>0</v>
      </c>
      <c r="M362" s="61">
        <v>0</v>
      </c>
      <c r="N362" s="61">
        <v>0</v>
      </c>
      <c r="O362" s="61">
        <v>0</v>
      </c>
    </row>
    <row r="363" spans="1:15" ht="15" customHeight="1" x14ac:dyDescent="0.35">
      <c r="A363" s="193"/>
      <c r="B363" s="194"/>
      <c r="C363" s="108" t="s">
        <v>16</v>
      </c>
      <c r="D363" s="108">
        <v>195000</v>
      </c>
      <c r="E363" s="108">
        <v>195000</v>
      </c>
      <c r="F363" s="108">
        <v>195000</v>
      </c>
      <c r="G363" s="108">
        <v>195000</v>
      </c>
      <c r="H363" s="108">
        <v>175000</v>
      </c>
      <c r="I363" s="108">
        <v>175000</v>
      </c>
      <c r="J363" s="61">
        <v>225000</v>
      </c>
      <c r="K363" s="61">
        <v>225000</v>
      </c>
      <c r="L363" s="61">
        <v>225000</v>
      </c>
      <c r="M363" s="61">
        <v>225000</v>
      </c>
      <c r="N363" s="61">
        <v>225000</v>
      </c>
      <c r="O363" s="61">
        <v>225000</v>
      </c>
    </row>
    <row r="364" spans="1:15" ht="15" customHeight="1" x14ac:dyDescent="0.35">
      <c r="A364" s="186"/>
      <c r="B364" s="189"/>
      <c r="C364" s="108" t="s">
        <v>47</v>
      </c>
      <c r="D364" s="61">
        <v>0</v>
      </c>
      <c r="E364" s="61">
        <v>0</v>
      </c>
      <c r="F364" s="61">
        <v>0</v>
      </c>
      <c r="G364" s="61">
        <v>0</v>
      </c>
      <c r="H364" s="61">
        <v>0</v>
      </c>
      <c r="I364" s="61">
        <v>0</v>
      </c>
      <c r="J364" s="61">
        <v>0</v>
      </c>
      <c r="K364" s="61">
        <v>0</v>
      </c>
      <c r="L364" s="61">
        <v>0</v>
      </c>
      <c r="M364" s="61">
        <v>0</v>
      </c>
      <c r="N364" s="61">
        <v>0</v>
      </c>
      <c r="O364" s="61">
        <v>0</v>
      </c>
    </row>
    <row r="365" spans="1:15" ht="15" customHeight="1" x14ac:dyDescent="0.35">
      <c r="A365" s="185">
        <v>137</v>
      </c>
      <c r="B365" s="188" t="s">
        <v>132</v>
      </c>
      <c r="C365" s="108" t="s">
        <v>15</v>
      </c>
      <c r="D365" s="58">
        <v>127500</v>
      </c>
      <c r="E365" s="58">
        <v>127500</v>
      </c>
      <c r="F365" s="58">
        <v>127500</v>
      </c>
      <c r="G365" s="58">
        <v>127500</v>
      </c>
      <c r="H365" s="58">
        <v>127500</v>
      </c>
      <c r="I365" s="58">
        <v>127500</v>
      </c>
      <c r="J365" s="58">
        <v>127500</v>
      </c>
      <c r="K365" s="58">
        <v>127500</v>
      </c>
      <c r="L365" s="58">
        <v>127500</v>
      </c>
      <c r="M365" s="61">
        <v>127500</v>
      </c>
      <c r="N365" s="61">
        <v>127500</v>
      </c>
      <c r="O365" s="61">
        <v>127500</v>
      </c>
    </row>
    <row r="366" spans="1:15" ht="15" customHeight="1" x14ac:dyDescent="0.35">
      <c r="A366" s="193"/>
      <c r="B366" s="194"/>
      <c r="C366" s="108" t="s">
        <v>16</v>
      </c>
      <c r="D366" s="108">
        <v>120000</v>
      </c>
      <c r="E366" s="108">
        <v>120000</v>
      </c>
      <c r="F366" s="108">
        <v>120000</v>
      </c>
      <c r="G366" s="108">
        <v>120000</v>
      </c>
      <c r="H366" s="108">
        <v>120000</v>
      </c>
      <c r="I366" s="108">
        <v>120000</v>
      </c>
      <c r="J366" s="108">
        <v>120000</v>
      </c>
      <c r="K366" s="108">
        <v>120000</v>
      </c>
      <c r="L366" s="108">
        <v>120000</v>
      </c>
      <c r="M366" s="61">
        <v>120000</v>
      </c>
      <c r="N366" s="61">
        <v>120000</v>
      </c>
      <c r="O366" s="61">
        <v>120000</v>
      </c>
    </row>
    <row r="367" spans="1:15" ht="15" customHeight="1" x14ac:dyDescent="0.35">
      <c r="A367" s="186"/>
      <c r="B367" s="189"/>
      <c r="C367" s="108" t="s">
        <v>47</v>
      </c>
      <c r="D367" s="61">
        <v>0</v>
      </c>
      <c r="E367" s="61">
        <v>0</v>
      </c>
      <c r="F367" s="61">
        <v>0</v>
      </c>
      <c r="G367" s="61">
        <v>0</v>
      </c>
      <c r="H367" s="61">
        <v>0</v>
      </c>
      <c r="I367" s="61">
        <v>0</v>
      </c>
      <c r="J367" s="61">
        <v>0</v>
      </c>
      <c r="K367" s="61">
        <v>0</v>
      </c>
      <c r="L367" s="61">
        <v>0</v>
      </c>
      <c r="M367" s="61">
        <v>0</v>
      </c>
      <c r="N367" s="61">
        <v>0</v>
      </c>
      <c r="O367" s="61">
        <v>0</v>
      </c>
    </row>
    <row r="368" spans="1:15" ht="15" customHeight="1" x14ac:dyDescent="0.35">
      <c r="A368" s="185">
        <v>138</v>
      </c>
      <c r="B368" s="188" t="s">
        <v>133</v>
      </c>
      <c r="C368" s="108" t="s">
        <v>15</v>
      </c>
      <c r="D368" s="58">
        <v>81825</v>
      </c>
      <c r="E368" s="61">
        <v>73700</v>
      </c>
      <c r="F368" s="61">
        <v>73700</v>
      </c>
      <c r="G368" s="61">
        <v>73700</v>
      </c>
      <c r="H368" s="61">
        <v>73700</v>
      </c>
      <c r="I368" s="61">
        <v>63975</v>
      </c>
      <c r="J368" s="61">
        <v>54250</v>
      </c>
      <c r="K368" s="61">
        <v>54250</v>
      </c>
      <c r="L368" s="124">
        <v>46075</v>
      </c>
      <c r="M368" s="61">
        <v>46075</v>
      </c>
      <c r="N368" s="61">
        <v>46075</v>
      </c>
      <c r="O368" s="61">
        <v>46075</v>
      </c>
    </row>
    <row r="369" spans="1:15" ht="15" customHeight="1" x14ac:dyDescent="0.35">
      <c r="A369" s="193"/>
      <c r="B369" s="195"/>
      <c r="C369" s="108" t="s">
        <v>16</v>
      </c>
      <c r="D369" s="108">
        <v>127500</v>
      </c>
      <c r="E369" s="108">
        <v>127500</v>
      </c>
      <c r="F369" s="108">
        <v>127500</v>
      </c>
      <c r="G369" s="108">
        <v>123750</v>
      </c>
      <c r="H369" s="108">
        <v>123750</v>
      </c>
      <c r="I369" s="109">
        <v>108750</v>
      </c>
      <c r="J369" s="61">
        <v>127500</v>
      </c>
      <c r="K369" s="61">
        <v>127500</v>
      </c>
      <c r="L369" s="61">
        <v>108750</v>
      </c>
      <c r="M369" s="61">
        <v>108750</v>
      </c>
      <c r="N369" s="61">
        <v>108750</v>
      </c>
      <c r="O369" s="61">
        <v>108750</v>
      </c>
    </row>
    <row r="370" spans="1:15" ht="15" customHeight="1" x14ac:dyDescent="0.35">
      <c r="A370" s="186"/>
      <c r="B370" s="196"/>
      <c r="C370" s="108" t="s">
        <v>47</v>
      </c>
      <c r="D370" s="61">
        <v>0</v>
      </c>
      <c r="E370" s="61">
        <v>0</v>
      </c>
      <c r="F370" s="61">
        <v>0</v>
      </c>
      <c r="G370" s="61">
        <v>0</v>
      </c>
      <c r="H370" s="61">
        <v>0</v>
      </c>
      <c r="I370" s="61">
        <v>0</v>
      </c>
      <c r="J370" s="61">
        <v>0</v>
      </c>
      <c r="K370" s="61">
        <v>0</v>
      </c>
      <c r="L370" s="61">
        <v>0</v>
      </c>
      <c r="M370" s="61">
        <v>0</v>
      </c>
      <c r="N370" s="61">
        <v>0</v>
      </c>
      <c r="O370" s="61">
        <v>0</v>
      </c>
    </row>
    <row r="371" spans="1:15" ht="15" customHeight="1" x14ac:dyDescent="0.35">
      <c r="A371" s="185">
        <v>139</v>
      </c>
      <c r="B371" s="188" t="s">
        <v>134</v>
      </c>
      <c r="C371" s="108" t="s">
        <v>15</v>
      </c>
      <c r="D371" s="58">
        <v>933927.5</v>
      </c>
      <c r="E371" s="58">
        <v>933927.5</v>
      </c>
      <c r="F371" s="58">
        <v>933927.5</v>
      </c>
      <c r="G371" s="58">
        <v>933927.5</v>
      </c>
      <c r="H371" s="61">
        <v>944528</v>
      </c>
      <c r="I371" s="61">
        <v>944528</v>
      </c>
      <c r="J371" s="61">
        <v>944528</v>
      </c>
      <c r="K371" s="61">
        <v>814240</v>
      </c>
      <c r="L371" s="61">
        <v>814240</v>
      </c>
      <c r="M371" s="61">
        <v>814240</v>
      </c>
      <c r="N371" s="61">
        <v>814240</v>
      </c>
      <c r="O371" s="61">
        <v>814240</v>
      </c>
    </row>
    <row r="372" spans="1:15" ht="15" customHeight="1" x14ac:dyDescent="0.35">
      <c r="A372" s="193"/>
      <c r="B372" s="194"/>
      <c r="C372" s="108" t="s">
        <v>16</v>
      </c>
      <c r="D372" s="108">
        <v>148500</v>
      </c>
      <c r="E372" s="108">
        <v>148500</v>
      </c>
      <c r="F372" s="108">
        <v>148500</v>
      </c>
      <c r="G372" s="108">
        <v>148500</v>
      </c>
      <c r="H372" s="108">
        <v>210000</v>
      </c>
      <c r="I372" s="108">
        <v>210000</v>
      </c>
      <c r="J372" s="61">
        <v>185000</v>
      </c>
      <c r="K372" s="61">
        <v>185000</v>
      </c>
      <c r="L372" s="61">
        <v>185000</v>
      </c>
      <c r="M372" s="61">
        <v>185000</v>
      </c>
      <c r="N372" s="61">
        <v>185000</v>
      </c>
      <c r="O372" s="61">
        <v>185000</v>
      </c>
    </row>
    <row r="373" spans="1:15" ht="15" customHeight="1" x14ac:dyDescent="0.35">
      <c r="A373" s="186"/>
      <c r="B373" s="189"/>
      <c r="C373" s="108" t="s">
        <v>47</v>
      </c>
      <c r="D373" s="61">
        <v>0</v>
      </c>
      <c r="E373" s="61">
        <v>0</v>
      </c>
      <c r="F373" s="61">
        <v>0</v>
      </c>
      <c r="G373" s="61">
        <v>0</v>
      </c>
      <c r="H373" s="61">
        <v>0</v>
      </c>
      <c r="I373" s="61">
        <v>0</v>
      </c>
      <c r="J373" s="61">
        <v>0</v>
      </c>
      <c r="K373" s="61">
        <v>0</v>
      </c>
      <c r="L373" s="61">
        <v>0</v>
      </c>
      <c r="M373" s="61">
        <v>0</v>
      </c>
      <c r="N373" s="61">
        <v>0</v>
      </c>
      <c r="O373" s="61">
        <v>0</v>
      </c>
    </row>
    <row r="374" spans="1:15" ht="15" customHeight="1" x14ac:dyDescent="0.35">
      <c r="A374" s="185">
        <v>140</v>
      </c>
      <c r="B374" s="188" t="s">
        <v>135</v>
      </c>
      <c r="C374" s="108" t="s">
        <v>15</v>
      </c>
      <c r="D374" s="58">
        <v>57500</v>
      </c>
      <c r="E374" s="58">
        <v>57500</v>
      </c>
      <c r="F374" s="58">
        <v>57500</v>
      </c>
      <c r="G374" s="61">
        <v>60000</v>
      </c>
      <c r="H374" s="61">
        <v>60000</v>
      </c>
      <c r="I374" s="61">
        <v>50000</v>
      </c>
      <c r="J374" s="61">
        <v>250000</v>
      </c>
      <c r="K374" s="61">
        <v>250000</v>
      </c>
      <c r="L374" s="61">
        <v>250000</v>
      </c>
      <c r="M374" s="61">
        <v>300000</v>
      </c>
      <c r="N374" s="61">
        <v>250000</v>
      </c>
      <c r="O374" s="61">
        <v>250000</v>
      </c>
    </row>
    <row r="375" spans="1:15" ht="15" customHeight="1" x14ac:dyDescent="0.35">
      <c r="A375" s="193"/>
      <c r="B375" s="194"/>
      <c r="C375" s="108" t="s">
        <v>16</v>
      </c>
      <c r="D375" s="108">
        <v>57500</v>
      </c>
      <c r="E375" s="108">
        <v>57500</v>
      </c>
      <c r="F375" s="108">
        <v>57500</v>
      </c>
      <c r="G375" s="108">
        <v>57500</v>
      </c>
      <c r="H375" s="108">
        <v>50000</v>
      </c>
      <c r="I375" s="108">
        <v>50000</v>
      </c>
      <c r="J375" s="61">
        <v>120000</v>
      </c>
      <c r="K375" s="61">
        <v>120000</v>
      </c>
      <c r="L375" s="61">
        <v>120000</v>
      </c>
      <c r="M375" s="61">
        <v>145000</v>
      </c>
      <c r="N375" s="61">
        <v>120000</v>
      </c>
      <c r="O375" s="61">
        <v>120000</v>
      </c>
    </row>
    <row r="376" spans="1:15" ht="15" customHeight="1" x14ac:dyDescent="0.35">
      <c r="A376" s="186"/>
      <c r="B376" s="189"/>
      <c r="C376" s="108" t="s">
        <v>47</v>
      </c>
      <c r="D376" s="61">
        <v>0</v>
      </c>
      <c r="E376" s="61">
        <v>0</v>
      </c>
      <c r="F376" s="61">
        <v>0</v>
      </c>
      <c r="G376" s="61">
        <v>0</v>
      </c>
      <c r="H376" s="61">
        <v>0</v>
      </c>
      <c r="I376" s="61">
        <v>0</v>
      </c>
      <c r="J376" s="61">
        <v>0</v>
      </c>
      <c r="K376" s="61">
        <v>0</v>
      </c>
      <c r="L376" s="61">
        <v>0</v>
      </c>
      <c r="M376" s="61">
        <v>0</v>
      </c>
      <c r="N376" s="61">
        <v>0</v>
      </c>
      <c r="O376" s="61">
        <v>0</v>
      </c>
    </row>
    <row r="377" spans="1:15" ht="15" customHeight="1" x14ac:dyDescent="0.35">
      <c r="A377" s="185">
        <v>141</v>
      </c>
      <c r="B377" s="188" t="s">
        <v>136</v>
      </c>
      <c r="C377" s="108" t="s">
        <v>15</v>
      </c>
      <c r="D377" s="61">
        <v>71000</v>
      </c>
      <c r="E377" s="61">
        <v>71000</v>
      </c>
      <c r="F377" s="61">
        <v>71000</v>
      </c>
      <c r="G377" s="61">
        <v>71000</v>
      </c>
      <c r="H377" s="61">
        <v>71000</v>
      </c>
      <c r="I377" s="61">
        <v>71000</v>
      </c>
      <c r="J377" s="61">
        <v>71000</v>
      </c>
      <c r="K377" s="61">
        <v>71000</v>
      </c>
      <c r="L377" s="61">
        <v>71000</v>
      </c>
      <c r="M377" s="61">
        <v>71000</v>
      </c>
      <c r="N377" s="61">
        <v>71000</v>
      </c>
      <c r="O377" s="61">
        <v>71000</v>
      </c>
    </row>
    <row r="378" spans="1:15" ht="15" customHeight="1" x14ac:dyDescent="0.35">
      <c r="A378" s="193"/>
      <c r="B378" s="194"/>
      <c r="C378" s="108" t="s">
        <v>16</v>
      </c>
      <c r="D378" s="61">
        <v>135000</v>
      </c>
      <c r="E378" s="61">
        <v>135000</v>
      </c>
      <c r="F378" s="61">
        <v>135000</v>
      </c>
      <c r="G378" s="61">
        <v>135000</v>
      </c>
      <c r="H378" s="61">
        <v>135000</v>
      </c>
      <c r="I378" s="61">
        <v>135000</v>
      </c>
      <c r="J378" s="61">
        <v>175000</v>
      </c>
      <c r="K378" s="61">
        <v>175000</v>
      </c>
      <c r="L378" s="61">
        <v>175000</v>
      </c>
      <c r="M378" s="61">
        <v>175000</v>
      </c>
      <c r="N378" s="61">
        <v>175000</v>
      </c>
      <c r="O378" s="61">
        <v>175000</v>
      </c>
    </row>
    <row r="379" spans="1:15" ht="15" customHeight="1" x14ac:dyDescent="0.35">
      <c r="A379" s="186"/>
      <c r="B379" s="189"/>
      <c r="C379" s="108" t="s">
        <v>47</v>
      </c>
      <c r="D379" s="61">
        <v>0</v>
      </c>
      <c r="E379" s="61">
        <v>0</v>
      </c>
      <c r="F379" s="61">
        <v>0</v>
      </c>
      <c r="G379" s="61">
        <v>0</v>
      </c>
      <c r="H379" s="61">
        <v>0</v>
      </c>
      <c r="I379" s="61">
        <v>0</v>
      </c>
      <c r="J379" s="61">
        <v>0</v>
      </c>
      <c r="K379" s="61">
        <v>0</v>
      </c>
      <c r="L379" s="61">
        <v>0</v>
      </c>
      <c r="M379" s="61">
        <v>0</v>
      </c>
      <c r="N379" s="61">
        <v>0</v>
      </c>
      <c r="O379" s="61">
        <v>0</v>
      </c>
    </row>
    <row r="380" spans="1:15" ht="15" customHeight="1" x14ac:dyDescent="0.35">
      <c r="A380" s="185">
        <v>142</v>
      </c>
      <c r="B380" s="188" t="s">
        <v>137</v>
      </c>
      <c r="C380" s="108" t="s">
        <v>15</v>
      </c>
      <c r="D380" s="58">
        <v>61475</v>
      </c>
      <c r="E380" s="61">
        <v>43575</v>
      </c>
      <c r="F380" s="61">
        <v>43575</v>
      </c>
      <c r="G380" s="61">
        <v>43575</v>
      </c>
      <c r="H380" s="61">
        <v>43575</v>
      </c>
      <c r="I380" s="61">
        <v>43575</v>
      </c>
      <c r="J380" s="61">
        <v>250000</v>
      </c>
      <c r="K380" s="61">
        <v>250000</v>
      </c>
      <c r="L380" s="61">
        <v>250000</v>
      </c>
      <c r="M380" s="61">
        <v>250000</v>
      </c>
      <c r="N380" s="61">
        <v>250000</v>
      </c>
      <c r="O380" s="61">
        <v>250000</v>
      </c>
    </row>
    <row r="381" spans="1:15" ht="15" customHeight="1" x14ac:dyDescent="0.35">
      <c r="A381" s="193"/>
      <c r="B381" s="194"/>
      <c r="C381" s="108" t="s">
        <v>16</v>
      </c>
      <c r="D381" s="108">
        <v>110000</v>
      </c>
      <c r="E381" s="61">
        <v>75000</v>
      </c>
      <c r="F381" s="61">
        <v>75000</v>
      </c>
      <c r="G381" s="61">
        <v>75000</v>
      </c>
      <c r="H381" s="61">
        <v>75000</v>
      </c>
      <c r="I381" s="61">
        <v>75000</v>
      </c>
      <c r="J381" s="61">
        <v>100000</v>
      </c>
      <c r="K381" s="61">
        <v>100000</v>
      </c>
      <c r="L381" s="61">
        <v>100000</v>
      </c>
      <c r="M381" s="61">
        <v>100000</v>
      </c>
      <c r="N381" s="61">
        <v>100000</v>
      </c>
      <c r="O381" s="61">
        <v>100000</v>
      </c>
    </row>
    <row r="382" spans="1:15" ht="15" customHeight="1" x14ac:dyDescent="0.35">
      <c r="A382" s="186"/>
      <c r="B382" s="189"/>
      <c r="C382" s="108" t="s">
        <v>47</v>
      </c>
      <c r="D382" s="61">
        <v>0</v>
      </c>
      <c r="E382" s="61">
        <v>0</v>
      </c>
      <c r="F382" s="61">
        <v>0</v>
      </c>
      <c r="G382" s="61">
        <v>0</v>
      </c>
      <c r="H382" s="61">
        <v>0</v>
      </c>
      <c r="I382" s="61">
        <v>0</v>
      </c>
      <c r="J382" s="61">
        <v>0</v>
      </c>
      <c r="K382" s="61">
        <v>0</v>
      </c>
      <c r="L382" s="61">
        <v>0</v>
      </c>
      <c r="M382" s="61">
        <v>0</v>
      </c>
      <c r="N382" s="61">
        <v>0</v>
      </c>
      <c r="O382" s="61">
        <v>0</v>
      </c>
    </row>
    <row r="383" spans="1:15" ht="15" customHeight="1" x14ac:dyDescent="0.35">
      <c r="A383" s="185">
        <v>143</v>
      </c>
      <c r="B383" s="188" t="s">
        <v>138</v>
      </c>
      <c r="C383" s="108" t="s">
        <v>15</v>
      </c>
      <c r="D383" s="61">
        <v>80000</v>
      </c>
      <c r="E383" s="61">
        <v>80000</v>
      </c>
      <c r="F383" s="61">
        <v>80000</v>
      </c>
      <c r="G383" s="61">
        <v>80000</v>
      </c>
      <c r="H383" s="61">
        <v>80000</v>
      </c>
      <c r="I383" s="61">
        <v>80000</v>
      </c>
      <c r="J383" s="61">
        <v>400000</v>
      </c>
      <c r="K383" s="61">
        <v>400000</v>
      </c>
      <c r="L383" s="61">
        <v>400000</v>
      </c>
      <c r="M383" s="61">
        <v>400000</v>
      </c>
      <c r="N383" s="61">
        <v>350000</v>
      </c>
      <c r="O383" s="61">
        <v>350000</v>
      </c>
    </row>
    <row r="384" spans="1:15" ht="15" customHeight="1" x14ac:dyDescent="0.35">
      <c r="A384" s="193"/>
      <c r="B384" s="194"/>
      <c r="C384" s="108" t="s">
        <v>16</v>
      </c>
      <c r="D384" s="61">
        <v>140000</v>
      </c>
      <c r="E384" s="61">
        <v>140000</v>
      </c>
      <c r="F384" s="61">
        <v>140000</v>
      </c>
      <c r="G384" s="61">
        <v>140000</v>
      </c>
      <c r="H384" s="61">
        <v>140000</v>
      </c>
      <c r="I384" s="61">
        <v>140000</v>
      </c>
      <c r="J384" s="61">
        <v>180000</v>
      </c>
      <c r="K384" s="61">
        <v>180000</v>
      </c>
      <c r="L384" s="61">
        <v>180000</v>
      </c>
      <c r="M384" s="61">
        <v>180000</v>
      </c>
      <c r="N384" s="61">
        <v>155000</v>
      </c>
      <c r="O384" s="61">
        <v>155000</v>
      </c>
    </row>
    <row r="385" spans="1:15" ht="15" customHeight="1" x14ac:dyDescent="0.35">
      <c r="A385" s="186"/>
      <c r="B385" s="189"/>
      <c r="C385" s="108" t="s">
        <v>47</v>
      </c>
      <c r="D385" s="61">
        <v>0</v>
      </c>
      <c r="E385" s="61">
        <v>0</v>
      </c>
      <c r="F385" s="61">
        <v>0</v>
      </c>
      <c r="G385" s="61">
        <v>0</v>
      </c>
      <c r="H385" s="61">
        <v>0</v>
      </c>
      <c r="I385" s="61">
        <v>0</v>
      </c>
      <c r="J385" s="61">
        <v>0</v>
      </c>
      <c r="K385" s="61">
        <v>0</v>
      </c>
      <c r="L385" s="61">
        <v>0</v>
      </c>
      <c r="M385" s="61">
        <v>0</v>
      </c>
      <c r="N385" s="61">
        <v>0</v>
      </c>
      <c r="O385" s="61">
        <v>0</v>
      </c>
    </row>
    <row r="386" spans="1:15" ht="15" customHeight="1" x14ac:dyDescent="0.35">
      <c r="A386" s="185">
        <v>144</v>
      </c>
      <c r="B386" s="188" t="s">
        <v>139</v>
      </c>
      <c r="C386" s="108" t="s">
        <v>15</v>
      </c>
      <c r="D386" s="61">
        <v>180000</v>
      </c>
      <c r="E386" s="61">
        <f>210000/7</f>
        <v>30000</v>
      </c>
      <c r="F386" s="61">
        <f t="shared" ref="F386:K386" si="3">210000/7</f>
        <v>30000</v>
      </c>
      <c r="G386" s="61">
        <f t="shared" si="3"/>
        <v>30000</v>
      </c>
      <c r="H386" s="61">
        <f t="shared" si="3"/>
        <v>30000</v>
      </c>
      <c r="I386" s="61">
        <f t="shared" si="3"/>
        <v>30000</v>
      </c>
      <c r="J386" s="61">
        <f t="shared" si="3"/>
        <v>30000</v>
      </c>
      <c r="K386" s="61">
        <f t="shared" si="3"/>
        <v>30000</v>
      </c>
      <c r="L386" s="61">
        <v>0</v>
      </c>
      <c r="M386" s="61">
        <v>0</v>
      </c>
      <c r="N386" s="61">
        <v>0</v>
      </c>
      <c r="O386" s="61">
        <v>0</v>
      </c>
    </row>
    <row r="387" spans="1:15" ht="15" customHeight="1" x14ac:dyDescent="0.35">
      <c r="A387" s="193"/>
      <c r="B387" s="194"/>
      <c r="C387" s="108" t="s">
        <v>16</v>
      </c>
      <c r="D387" s="61">
        <v>264000</v>
      </c>
      <c r="E387" s="61">
        <f>294000/7</f>
        <v>42000</v>
      </c>
      <c r="F387" s="61">
        <f t="shared" ref="F387:K387" si="4">294000/7</f>
        <v>42000</v>
      </c>
      <c r="G387" s="61">
        <f t="shared" si="4"/>
        <v>42000</v>
      </c>
      <c r="H387" s="61">
        <f t="shared" si="4"/>
        <v>42000</v>
      </c>
      <c r="I387" s="61">
        <f t="shared" si="4"/>
        <v>42000</v>
      </c>
      <c r="J387" s="61">
        <f t="shared" si="4"/>
        <v>42000</v>
      </c>
      <c r="K387" s="61">
        <f t="shared" si="4"/>
        <v>42000</v>
      </c>
      <c r="L387" s="61">
        <v>0</v>
      </c>
      <c r="M387" s="61">
        <v>0</v>
      </c>
      <c r="N387" s="61">
        <v>0</v>
      </c>
      <c r="O387" s="61">
        <v>0</v>
      </c>
    </row>
    <row r="388" spans="1:15" ht="15" customHeight="1" x14ac:dyDescent="0.35">
      <c r="A388" s="186"/>
      <c r="B388" s="189"/>
      <c r="C388" s="108" t="s">
        <v>47</v>
      </c>
      <c r="D388" s="61">
        <v>0</v>
      </c>
      <c r="E388" s="61">
        <v>0</v>
      </c>
      <c r="F388" s="61">
        <v>0</v>
      </c>
      <c r="G388" s="61">
        <v>0</v>
      </c>
      <c r="H388" s="61">
        <v>0</v>
      </c>
      <c r="I388" s="61">
        <v>0</v>
      </c>
      <c r="J388" s="61">
        <v>0</v>
      </c>
      <c r="K388" s="61">
        <v>0</v>
      </c>
      <c r="L388" s="61">
        <v>0</v>
      </c>
      <c r="M388" s="61">
        <v>0</v>
      </c>
      <c r="N388" s="61">
        <v>0</v>
      </c>
      <c r="O388" s="61">
        <v>0</v>
      </c>
    </row>
    <row r="389" spans="1:15" ht="15" customHeight="1" x14ac:dyDescent="0.35">
      <c r="A389" s="185">
        <v>145</v>
      </c>
      <c r="B389" s="188" t="s">
        <v>228</v>
      </c>
      <c r="C389" s="108" t="s">
        <v>15</v>
      </c>
      <c r="D389" s="61">
        <v>643980</v>
      </c>
      <c r="E389" s="61">
        <v>643980</v>
      </c>
      <c r="F389" s="61">
        <v>643980</v>
      </c>
      <c r="G389" s="61">
        <v>643980</v>
      </c>
      <c r="H389" s="61">
        <v>643980</v>
      </c>
      <c r="I389" s="61">
        <v>643980</v>
      </c>
      <c r="J389" s="61">
        <v>675375</v>
      </c>
      <c r="K389" s="61">
        <v>675375</v>
      </c>
      <c r="L389" s="61">
        <v>675375</v>
      </c>
      <c r="M389" s="61">
        <v>675375</v>
      </c>
      <c r="N389" s="61">
        <v>783675</v>
      </c>
      <c r="O389" s="61">
        <v>783675</v>
      </c>
    </row>
    <row r="390" spans="1:15" ht="15" customHeight="1" x14ac:dyDescent="0.35">
      <c r="A390" s="193"/>
      <c r="B390" s="194"/>
      <c r="C390" s="108" t="s">
        <v>16</v>
      </c>
      <c r="D390" s="61">
        <v>78750</v>
      </c>
      <c r="E390" s="61">
        <v>78750</v>
      </c>
      <c r="F390" s="61">
        <v>78750</v>
      </c>
      <c r="G390" s="61">
        <v>78750</v>
      </c>
      <c r="H390" s="61">
        <v>78750</v>
      </c>
      <c r="I390" s="61">
        <v>78750</v>
      </c>
      <c r="J390" s="61">
        <v>105000</v>
      </c>
      <c r="K390" s="61">
        <v>105000</v>
      </c>
      <c r="L390" s="61">
        <v>105000</v>
      </c>
      <c r="M390" s="61">
        <v>105000</v>
      </c>
      <c r="N390" s="61">
        <v>120000</v>
      </c>
      <c r="O390" s="61">
        <v>120000</v>
      </c>
    </row>
    <row r="391" spans="1:15" ht="15" customHeight="1" x14ac:dyDescent="0.35">
      <c r="A391" s="186"/>
      <c r="B391" s="189"/>
      <c r="C391" s="108" t="s">
        <v>47</v>
      </c>
      <c r="D391" s="61">
        <v>0</v>
      </c>
      <c r="E391" s="61">
        <v>0</v>
      </c>
      <c r="F391" s="61">
        <v>0</v>
      </c>
      <c r="G391" s="61">
        <v>0</v>
      </c>
      <c r="H391" s="61">
        <v>0</v>
      </c>
      <c r="I391" s="61">
        <v>0</v>
      </c>
      <c r="J391" s="61">
        <v>0</v>
      </c>
      <c r="K391" s="61">
        <v>0</v>
      </c>
      <c r="L391" s="61">
        <v>0</v>
      </c>
      <c r="M391" s="61">
        <v>0</v>
      </c>
      <c r="N391" s="61">
        <v>0</v>
      </c>
      <c r="O391" s="61">
        <v>0</v>
      </c>
    </row>
    <row r="392" spans="1:15" ht="14.5" x14ac:dyDescent="0.35">
      <c r="A392" s="63"/>
      <c r="B392" s="126"/>
      <c r="C392" s="127"/>
      <c r="D392" s="127"/>
      <c r="E392" s="64"/>
      <c r="F392" s="64"/>
      <c r="G392" s="64"/>
      <c r="H392" s="64"/>
      <c r="I392" s="64"/>
      <c r="J392" s="64"/>
      <c r="K392" s="64"/>
      <c r="L392" s="64"/>
      <c r="M392" s="64"/>
      <c r="N392" s="64"/>
    </row>
    <row r="393" spans="1:15" ht="14.5" x14ac:dyDescent="0.35">
      <c r="A393" s="63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</row>
    <row r="394" spans="1:15" ht="15.75" customHeight="1" x14ac:dyDescent="0.35">
      <c r="A394" s="203" t="s">
        <v>140</v>
      </c>
      <c r="B394" s="203"/>
      <c r="C394" s="203"/>
      <c r="D394" s="203"/>
      <c r="E394" s="203"/>
      <c r="F394" s="203"/>
      <c r="G394" s="203"/>
      <c r="H394" s="203"/>
      <c r="I394" s="203"/>
      <c r="J394" s="203"/>
      <c r="K394" s="203"/>
      <c r="L394" s="203"/>
      <c r="M394" s="203"/>
      <c r="N394" s="203"/>
    </row>
    <row r="395" spans="1:15" ht="14.5" x14ac:dyDescent="0.35">
      <c r="A395" s="204" t="s">
        <v>314</v>
      </c>
      <c r="B395" s="204"/>
      <c r="C395" s="204"/>
      <c r="D395" s="204"/>
      <c r="E395" s="204"/>
      <c r="F395" s="204"/>
      <c r="G395" s="204"/>
      <c r="H395" s="204"/>
      <c r="I395" s="204"/>
      <c r="J395" s="204"/>
      <c r="K395" s="204"/>
      <c r="L395" s="204"/>
      <c r="M395" s="204"/>
      <c r="N395" s="204"/>
    </row>
    <row r="396" spans="1:15" ht="14.5" x14ac:dyDescent="0.35">
      <c r="A396" s="65"/>
      <c r="B396" s="111"/>
      <c r="C396" s="111"/>
      <c r="D396" s="111"/>
      <c r="E396" s="128"/>
      <c r="F396" s="128"/>
      <c r="G396" s="128"/>
      <c r="H396" s="111"/>
      <c r="I396" s="111"/>
      <c r="J396" s="111"/>
      <c r="K396" s="111"/>
      <c r="L396" s="66"/>
      <c r="M396" s="111"/>
      <c r="N396" s="111"/>
    </row>
    <row r="397" spans="1:15" ht="14.5" x14ac:dyDescent="0.35">
      <c r="A397" s="67" t="s">
        <v>141</v>
      </c>
      <c r="B397" s="129" t="s">
        <v>142</v>
      </c>
      <c r="C397" s="68" t="s">
        <v>143</v>
      </c>
      <c r="D397" s="68" t="s">
        <v>144</v>
      </c>
      <c r="E397" s="130" t="s">
        <v>145</v>
      </c>
      <c r="F397" s="130" t="s">
        <v>146</v>
      </c>
      <c r="G397" s="130" t="s">
        <v>8</v>
      </c>
      <c r="H397" s="68" t="s">
        <v>9</v>
      </c>
      <c r="I397" s="68" t="s">
        <v>147</v>
      </c>
      <c r="J397" s="68" t="s">
        <v>148</v>
      </c>
      <c r="K397" s="68" t="s">
        <v>149</v>
      </c>
      <c r="L397" s="68" t="s">
        <v>150</v>
      </c>
      <c r="M397" s="68" t="s">
        <v>151</v>
      </c>
      <c r="N397" s="68" t="s">
        <v>152</v>
      </c>
    </row>
    <row r="398" spans="1:15" ht="14.5" x14ac:dyDescent="0.35">
      <c r="A398" s="69"/>
      <c r="B398" s="131" t="s">
        <v>153</v>
      </c>
      <c r="C398" s="112">
        <v>2021</v>
      </c>
      <c r="D398" s="112">
        <v>2021</v>
      </c>
      <c r="E398" s="112">
        <v>2021</v>
      </c>
      <c r="F398" s="112">
        <v>2021</v>
      </c>
      <c r="G398" s="112">
        <v>2021</v>
      </c>
      <c r="H398" s="112">
        <v>2021</v>
      </c>
      <c r="I398" s="112">
        <v>2021</v>
      </c>
      <c r="J398" s="112">
        <v>2021</v>
      </c>
      <c r="K398" s="112">
        <v>2021</v>
      </c>
      <c r="L398" s="112">
        <v>2021</v>
      </c>
      <c r="M398" s="112">
        <v>2021</v>
      </c>
      <c r="N398" s="112">
        <v>2021</v>
      </c>
    </row>
    <row r="399" spans="1:15" ht="14.5" x14ac:dyDescent="0.35">
      <c r="A399" s="70" t="s">
        <v>181</v>
      </c>
      <c r="B399" s="132" t="s">
        <v>154</v>
      </c>
      <c r="C399" s="71"/>
      <c r="D399" s="71"/>
      <c r="E399" s="64"/>
      <c r="F399" s="64"/>
      <c r="G399" s="64"/>
      <c r="H399" s="71"/>
      <c r="I399" s="71"/>
      <c r="J399" s="71"/>
      <c r="K399" s="71"/>
      <c r="L399" s="71"/>
      <c r="M399" s="71"/>
      <c r="N399" s="71"/>
    </row>
    <row r="400" spans="1:15" ht="14.5" x14ac:dyDescent="0.35">
      <c r="A400" s="51">
        <v>1</v>
      </c>
      <c r="B400" s="84" t="s">
        <v>201</v>
      </c>
      <c r="C400" s="58">
        <v>300000</v>
      </c>
      <c r="D400" s="58">
        <v>300000</v>
      </c>
      <c r="E400" s="58">
        <v>300000</v>
      </c>
      <c r="F400" s="58">
        <v>300000</v>
      </c>
      <c r="G400" s="58">
        <v>300000</v>
      </c>
      <c r="H400" s="58">
        <v>300000</v>
      </c>
      <c r="I400" s="58">
        <v>300000</v>
      </c>
      <c r="J400" s="58">
        <v>300000</v>
      </c>
      <c r="K400" s="58">
        <v>300000</v>
      </c>
      <c r="L400" s="58">
        <v>300000</v>
      </c>
      <c r="M400" s="58">
        <v>300000</v>
      </c>
      <c r="N400" s="58">
        <v>300000</v>
      </c>
    </row>
    <row r="401" spans="1:14" ht="14.5" x14ac:dyDescent="0.35">
      <c r="A401" s="52">
        <v>2</v>
      </c>
      <c r="B401" s="60" t="s">
        <v>202</v>
      </c>
      <c r="C401" s="58">
        <v>100000</v>
      </c>
      <c r="D401" s="58">
        <v>100000</v>
      </c>
      <c r="E401" s="58">
        <v>100000</v>
      </c>
      <c r="F401" s="58">
        <v>100000</v>
      </c>
      <c r="G401" s="58">
        <v>100000</v>
      </c>
      <c r="H401" s="58">
        <v>100000</v>
      </c>
      <c r="I401" s="58">
        <v>100000</v>
      </c>
      <c r="J401" s="49">
        <v>0</v>
      </c>
      <c r="K401" s="49">
        <v>0</v>
      </c>
      <c r="L401" s="58">
        <v>100000</v>
      </c>
      <c r="M401" s="58">
        <v>100000</v>
      </c>
      <c r="N401" s="58">
        <v>100000</v>
      </c>
    </row>
    <row r="402" spans="1:14" ht="14.5" x14ac:dyDescent="0.35">
      <c r="A402" s="51">
        <v>3</v>
      </c>
      <c r="B402" s="181" t="s">
        <v>203</v>
      </c>
      <c r="C402" s="58">
        <v>100000</v>
      </c>
      <c r="D402" s="58">
        <v>100000</v>
      </c>
      <c r="E402" s="58">
        <v>100000</v>
      </c>
      <c r="F402" s="58">
        <v>100000</v>
      </c>
      <c r="G402" s="58">
        <v>100000</v>
      </c>
      <c r="H402" s="58">
        <v>100000</v>
      </c>
      <c r="I402" s="58">
        <v>100000</v>
      </c>
      <c r="J402" s="49">
        <v>0</v>
      </c>
      <c r="K402" s="49">
        <v>0</v>
      </c>
      <c r="L402" s="58">
        <v>0</v>
      </c>
      <c r="M402" s="58">
        <v>0</v>
      </c>
      <c r="N402" s="58">
        <v>0</v>
      </c>
    </row>
    <row r="403" spans="1:14" ht="14.5" x14ac:dyDescent="0.35">
      <c r="A403" s="52">
        <v>4</v>
      </c>
      <c r="B403" s="181" t="s">
        <v>204</v>
      </c>
      <c r="C403" s="58">
        <v>108000</v>
      </c>
      <c r="D403" s="58">
        <v>100000</v>
      </c>
      <c r="E403" s="58">
        <v>100000</v>
      </c>
      <c r="F403" s="58">
        <v>100000</v>
      </c>
      <c r="G403" s="58">
        <v>100000</v>
      </c>
      <c r="H403" s="58">
        <v>100000</v>
      </c>
      <c r="I403" s="58">
        <v>100000</v>
      </c>
      <c r="J403" s="49">
        <v>0</v>
      </c>
      <c r="K403" s="49">
        <v>0</v>
      </c>
      <c r="L403" s="58">
        <v>100000</v>
      </c>
      <c r="M403" s="58">
        <v>100000</v>
      </c>
      <c r="N403" s="58">
        <v>100000</v>
      </c>
    </row>
    <row r="404" spans="1:14" ht="14.5" x14ac:dyDescent="0.35">
      <c r="A404" s="51">
        <v>5</v>
      </c>
      <c r="B404" s="181" t="s">
        <v>205</v>
      </c>
      <c r="C404" s="58">
        <v>100000</v>
      </c>
      <c r="D404" s="58">
        <v>100000</v>
      </c>
      <c r="E404" s="58">
        <v>100000</v>
      </c>
      <c r="F404" s="58">
        <v>100000</v>
      </c>
      <c r="G404" s="58">
        <v>100000</v>
      </c>
      <c r="H404" s="58">
        <v>100000</v>
      </c>
      <c r="I404" s="58">
        <v>100000</v>
      </c>
      <c r="J404" s="49">
        <v>0</v>
      </c>
      <c r="K404" s="49">
        <v>0</v>
      </c>
      <c r="L404" s="58">
        <v>0</v>
      </c>
      <c r="M404" s="58">
        <v>0</v>
      </c>
      <c r="N404" s="58">
        <v>0</v>
      </c>
    </row>
    <row r="405" spans="1:14" ht="14.5" x14ac:dyDescent="0.35">
      <c r="A405" s="52">
        <v>6</v>
      </c>
      <c r="B405" s="182" t="s">
        <v>308</v>
      </c>
      <c r="C405" s="58">
        <v>0</v>
      </c>
      <c r="D405" s="58">
        <v>0</v>
      </c>
      <c r="E405" s="58">
        <v>0</v>
      </c>
      <c r="F405" s="58">
        <v>0</v>
      </c>
      <c r="G405" s="58">
        <v>0</v>
      </c>
      <c r="H405" s="58">
        <v>0</v>
      </c>
      <c r="I405" s="58">
        <v>0</v>
      </c>
      <c r="J405" s="58">
        <v>0</v>
      </c>
      <c r="K405" s="58">
        <v>0</v>
      </c>
      <c r="L405" s="58">
        <v>100000</v>
      </c>
      <c r="M405" s="58">
        <v>100000</v>
      </c>
      <c r="N405" s="58">
        <v>100000</v>
      </c>
    </row>
    <row r="406" spans="1:14" ht="14.5" x14ac:dyDescent="0.35">
      <c r="A406" s="51">
        <v>7</v>
      </c>
      <c r="B406" s="182" t="s">
        <v>309</v>
      </c>
      <c r="C406" s="58">
        <v>0</v>
      </c>
      <c r="D406" s="58">
        <v>0</v>
      </c>
      <c r="E406" s="58">
        <v>0</v>
      </c>
      <c r="F406" s="58">
        <v>0</v>
      </c>
      <c r="G406" s="58">
        <v>0</v>
      </c>
      <c r="H406" s="58">
        <v>0</v>
      </c>
      <c r="I406" s="58">
        <v>0</v>
      </c>
      <c r="J406" s="58">
        <v>0</v>
      </c>
      <c r="K406" s="58">
        <v>0</v>
      </c>
      <c r="L406" s="58">
        <v>100000</v>
      </c>
      <c r="M406" s="58">
        <v>100000</v>
      </c>
      <c r="N406" s="58">
        <v>100000</v>
      </c>
    </row>
    <row r="407" spans="1:14" ht="14.5" x14ac:dyDescent="0.35">
      <c r="A407" s="52">
        <v>8</v>
      </c>
      <c r="B407" s="133" t="s">
        <v>206</v>
      </c>
      <c r="C407" s="58">
        <v>100000</v>
      </c>
      <c r="D407" s="58">
        <v>100000</v>
      </c>
      <c r="E407" s="58">
        <v>100000</v>
      </c>
      <c r="F407" s="58">
        <v>100000</v>
      </c>
      <c r="G407" s="58">
        <v>100000</v>
      </c>
      <c r="H407" s="58">
        <v>100000</v>
      </c>
      <c r="I407" s="58">
        <v>100000</v>
      </c>
      <c r="J407" s="58">
        <v>100000</v>
      </c>
      <c r="K407" s="58">
        <v>100000</v>
      </c>
      <c r="L407" s="58">
        <v>100000</v>
      </c>
      <c r="M407" s="58">
        <v>100000</v>
      </c>
      <c r="N407" s="58">
        <v>100000</v>
      </c>
    </row>
    <row r="408" spans="1:14" ht="14.5" x14ac:dyDescent="0.35">
      <c r="A408" s="51">
        <v>9</v>
      </c>
      <c r="B408" s="181" t="s">
        <v>207</v>
      </c>
      <c r="C408" s="58">
        <v>100000</v>
      </c>
      <c r="D408" s="58">
        <v>100000</v>
      </c>
      <c r="E408" s="58">
        <v>100000</v>
      </c>
      <c r="F408" s="58">
        <v>100000</v>
      </c>
      <c r="G408" s="58">
        <v>100000</v>
      </c>
      <c r="H408" s="58">
        <v>100000</v>
      </c>
      <c r="I408" s="58">
        <v>100000</v>
      </c>
      <c r="J408" s="58">
        <v>100000</v>
      </c>
      <c r="K408" s="58">
        <v>100000</v>
      </c>
      <c r="L408" s="58">
        <v>100000</v>
      </c>
      <c r="M408" s="58">
        <v>100000</v>
      </c>
      <c r="N408" s="58">
        <v>100000</v>
      </c>
    </row>
    <row r="409" spans="1:14" ht="14.5" x14ac:dyDescent="0.35">
      <c r="A409" s="52">
        <v>10</v>
      </c>
      <c r="B409" s="181" t="s">
        <v>208</v>
      </c>
      <c r="C409" s="58">
        <v>50000</v>
      </c>
      <c r="D409" s="58">
        <v>50000</v>
      </c>
      <c r="E409" s="58">
        <v>50000</v>
      </c>
      <c r="F409" s="58">
        <v>50000</v>
      </c>
      <c r="G409" s="58">
        <v>50000</v>
      </c>
      <c r="H409" s="58">
        <v>50000</v>
      </c>
      <c r="I409" s="49">
        <v>50000</v>
      </c>
      <c r="J409" s="49">
        <v>50000</v>
      </c>
      <c r="K409" s="49">
        <v>50000</v>
      </c>
      <c r="L409" s="58">
        <v>50000</v>
      </c>
      <c r="M409" s="58">
        <v>50000</v>
      </c>
      <c r="N409" s="58">
        <v>50000</v>
      </c>
    </row>
    <row r="410" spans="1:14" ht="14.5" x14ac:dyDescent="0.35">
      <c r="A410" s="51">
        <v>11</v>
      </c>
      <c r="B410" s="181" t="s">
        <v>209</v>
      </c>
      <c r="C410" s="58">
        <v>50000</v>
      </c>
      <c r="D410" s="58">
        <v>50000</v>
      </c>
      <c r="E410" s="58">
        <v>50000</v>
      </c>
      <c r="F410" s="58">
        <v>50000</v>
      </c>
      <c r="G410" s="58">
        <v>50000</v>
      </c>
      <c r="H410" s="58">
        <v>50000</v>
      </c>
      <c r="I410" s="49">
        <v>50000</v>
      </c>
      <c r="J410" s="49">
        <v>50000</v>
      </c>
      <c r="K410" s="49">
        <v>50000</v>
      </c>
      <c r="L410" s="58">
        <v>50000</v>
      </c>
      <c r="M410" s="58">
        <v>50000</v>
      </c>
      <c r="N410" s="58">
        <v>50000</v>
      </c>
    </row>
    <row r="411" spans="1:14" ht="14.5" x14ac:dyDescent="0.35">
      <c r="A411" s="52">
        <v>12</v>
      </c>
      <c r="B411" s="84" t="s">
        <v>213</v>
      </c>
      <c r="C411" s="58">
        <v>100000</v>
      </c>
      <c r="D411" s="58">
        <v>100000</v>
      </c>
      <c r="E411" s="58">
        <v>50000</v>
      </c>
      <c r="F411" s="58">
        <v>50000</v>
      </c>
      <c r="G411" s="58">
        <v>50000</v>
      </c>
      <c r="H411" s="58">
        <v>50000</v>
      </c>
      <c r="I411" s="49">
        <v>55000</v>
      </c>
      <c r="J411" s="49">
        <v>50000</v>
      </c>
      <c r="K411" s="49">
        <v>50000</v>
      </c>
      <c r="L411" s="58">
        <v>50000</v>
      </c>
      <c r="M411" s="58">
        <v>50000</v>
      </c>
      <c r="N411" s="58">
        <v>50000</v>
      </c>
    </row>
    <row r="412" spans="1:14" ht="14.5" x14ac:dyDescent="0.35">
      <c r="A412" s="51">
        <v>13</v>
      </c>
      <c r="B412" s="84" t="s">
        <v>214</v>
      </c>
      <c r="C412" s="58">
        <v>50000</v>
      </c>
      <c r="D412" s="58">
        <v>50000</v>
      </c>
      <c r="E412" s="58">
        <v>50000</v>
      </c>
      <c r="F412" s="58">
        <v>50000</v>
      </c>
      <c r="G412" s="58">
        <v>50000</v>
      </c>
      <c r="H412" s="58">
        <v>50000</v>
      </c>
      <c r="I412" s="49">
        <v>50000</v>
      </c>
      <c r="J412" s="49">
        <v>50000</v>
      </c>
      <c r="K412" s="49">
        <v>50000</v>
      </c>
      <c r="L412" s="58">
        <v>50000</v>
      </c>
      <c r="M412" s="58">
        <v>50000</v>
      </c>
      <c r="N412" s="58">
        <v>50000</v>
      </c>
    </row>
    <row r="413" spans="1:14" ht="14.5" x14ac:dyDescent="0.35">
      <c r="A413" s="52">
        <v>14</v>
      </c>
      <c r="B413" s="84" t="s">
        <v>215</v>
      </c>
      <c r="C413" s="58">
        <v>50000</v>
      </c>
      <c r="D413" s="58">
        <v>50000</v>
      </c>
      <c r="E413" s="58">
        <v>50000</v>
      </c>
      <c r="F413" s="58">
        <v>50000</v>
      </c>
      <c r="G413" s="58">
        <v>50000</v>
      </c>
      <c r="H413" s="58">
        <v>50000</v>
      </c>
      <c r="I413" s="49">
        <v>50000</v>
      </c>
      <c r="J413" s="49">
        <v>50000</v>
      </c>
      <c r="K413" s="49">
        <v>50000</v>
      </c>
      <c r="L413" s="58">
        <v>50000</v>
      </c>
      <c r="M413" s="58">
        <v>50000</v>
      </c>
      <c r="N413" s="58">
        <v>50000</v>
      </c>
    </row>
    <row r="414" spans="1:14" ht="14.5" x14ac:dyDescent="0.35">
      <c r="A414" s="51">
        <v>15</v>
      </c>
      <c r="B414" s="181" t="s">
        <v>231</v>
      </c>
      <c r="C414" s="58">
        <v>500000</v>
      </c>
      <c r="D414" s="58">
        <v>500000</v>
      </c>
      <c r="E414" s="58">
        <v>500000</v>
      </c>
      <c r="F414" s="58">
        <v>500000</v>
      </c>
      <c r="G414" s="58">
        <v>500000</v>
      </c>
      <c r="H414" s="58">
        <v>500000</v>
      </c>
      <c r="I414" s="107">
        <v>500000</v>
      </c>
      <c r="J414" s="107">
        <v>350000</v>
      </c>
      <c r="K414" s="107">
        <v>350000</v>
      </c>
      <c r="L414" s="107">
        <v>350000</v>
      </c>
      <c r="M414" s="107">
        <v>350000</v>
      </c>
      <c r="N414" s="107">
        <v>350000</v>
      </c>
    </row>
    <row r="415" spans="1:14" ht="14.5" x14ac:dyDescent="0.35">
      <c r="A415" s="52">
        <v>16</v>
      </c>
      <c r="B415" s="181" t="s">
        <v>210</v>
      </c>
      <c r="C415" s="58">
        <v>50000</v>
      </c>
      <c r="D415" s="58">
        <v>50000</v>
      </c>
      <c r="E415" s="58">
        <v>50000</v>
      </c>
      <c r="F415" s="58">
        <v>50000</v>
      </c>
      <c r="G415" s="58">
        <v>50000</v>
      </c>
      <c r="H415" s="58">
        <v>50000</v>
      </c>
      <c r="I415" s="49">
        <v>50000</v>
      </c>
      <c r="J415" s="49">
        <v>50000</v>
      </c>
      <c r="K415" s="49">
        <v>50000</v>
      </c>
      <c r="L415" s="49">
        <v>50000</v>
      </c>
      <c r="M415" s="49">
        <v>50000</v>
      </c>
      <c r="N415" s="49">
        <v>50000</v>
      </c>
    </row>
    <row r="416" spans="1:14" ht="14.5" x14ac:dyDescent="0.35">
      <c r="A416" s="51">
        <v>17</v>
      </c>
      <c r="B416" s="84" t="s">
        <v>211</v>
      </c>
      <c r="C416" s="58">
        <v>50000</v>
      </c>
      <c r="D416" s="58">
        <v>50000</v>
      </c>
      <c r="E416" s="58">
        <v>50000</v>
      </c>
      <c r="F416" s="58">
        <v>50000</v>
      </c>
      <c r="G416" s="58">
        <v>50000</v>
      </c>
      <c r="H416" s="58">
        <v>50000</v>
      </c>
      <c r="I416" s="49">
        <v>0</v>
      </c>
      <c r="J416" s="49">
        <v>0</v>
      </c>
      <c r="K416" s="49">
        <v>0</v>
      </c>
      <c r="L416" s="58">
        <v>0</v>
      </c>
      <c r="M416" s="58">
        <v>0</v>
      </c>
      <c r="N416" s="58">
        <v>0</v>
      </c>
    </row>
    <row r="417" spans="1:19" ht="14.5" x14ac:dyDescent="0.35">
      <c r="A417" s="52">
        <v>18</v>
      </c>
      <c r="B417" s="84" t="s">
        <v>259</v>
      </c>
      <c r="C417" s="58">
        <v>213000</v>
      </c>
      <c r="D417" s="58">
        <v>213000</v>
      </c>
      <c r="E417" s="58">
        <v>213000</v>
      </c>
      <c r="F417" s="58">
        <v>213000</v>
      </c>
      <c r="G417" s="58">
        <v>213000</v>
      </c>
      <c r="H417" s="58">
        <v>213000</v>
      </c>
      <c r="I417" s="107">
        <v>235000</v>
      </c>
      <c r="J417" s="107">
        <v>235000</v>
      </c>
      <c r="K417" s="107">
        <v>235000</v>
      </c>
      <c r="L417" s="107">
        <v>235000</v>
      </c>
      <c r="M417" s="107">
        <v>235000</v>
      </c>
      <c r="N417" s="107">
        <v>235000</v>
      </c>
    </row>
    <row r="418" spans="1:19" ht="14.5" x14ac:dyDescent="0.35">
      <c r="A418" s="51">
        <v>19</v>
      </c>
      <c r="B418" s="181" t="s">
        <v>238</v>
      </c>
      <c r="C418" s="58">
        <v>100000</v>
      </c>
      <c r="D418" s="58">
        <v>100000</v>
      </c>
      <c r="E418" s="58">
        <v>100000</v>
      </c>
      <c r="F418" s="58">
        <v>100000</v>
      </c>
      <c r="G418" s="58">
        <v>100000</v>
      </c>
      <c r="H418" s="58">
        <v>100000</v>
      </c>
      <c r="I418" s="107">
        <v>100000</v>
      </c>
      <c r="J418" s="107">
        <v>100000</v>
      </c>
      <c r="K418" s="107">
        <v>100000</v>
      </c>
      <c r="L418" s="107">
        <v>100000</v>
      </c>
      <c r="M418" s="107">
        <v>100000</v>
      </c>
      <c r="N418" s="107">
        <v>100000</v>
      </c>
    </row>
    <row r="419" spans="1:19" ht="14.5" x14ac:dyDescent="0.35">
      <c r="A419" s="52">
        <v>20</v>
      </c>
      <c r="B419" s="181" t="s">
        <v>183</v>
      </c>
      <c r="C419" s="58">
        <v>110000</v>
      </c>
      <c r="D419" s="58">
        <v>110000</v>
      </c>
      <c r="E419" s="58">
        <v>110000</v>
      </c>
      <c r="F419" s="58">
        <v>110000</v>
      </c>
      <c r="G419" s="58">
        <v>110000</v>
      </c>
      <c r="H419" s="58">
        <v>110000</v>
      </c>
      <c r="I419" s="107">
        <v>110000</v>
      </c>
      <c r="J419" s="107">
        <v>110000</v>
      </c>
      <c r="K419" s="107">
        <v>110000</v>
      </c>
      <c r="L419" s="107">
        <v>110000</v>
      </c>
      <c r="M419" s="107">
        <v>110000</v>
      </c>
      <c r="N419" s="107">
        <v>110000</v>
      </c>
    </row>
    <row r="420" spans="1:19" ht="14.5" x14ac:dyDescent="0.35">
      <c r="A420" s="51">
        <v>21</v>
      </c>
      <c r="B420" s="181" t="s">
        <v>184</v>
      </c>
      <c r="C420" s="58">
        <v>70000</v>
      </c>
      <c r="D420" s="58">
        <v>70000</v>
      </c>
      <c r="E420" s="58">
        <v>70000</v>
      </c>
      <c r="F420" s="58">
        <v>70000</v>
      </c>
      <c r="G420" s="58">
        <v>70000</v>
      </c>
      <c r="H420" s="58">
        <v>70000</v>
      </c>
      <c r="I420" s="107">
        <v>50000</v>
      </c>
      <c r="J420" s="107">
        <v>50000</v>
      </c>
      <c r="K420" s="107">
        <v>50000</v>
      </c>
      <c r="L420" s="107">
        <v>50000</v>
      </c>
      <c r="M420" s="107">
        <v>50000</v>
      </c>
      <c r="N420" s="107">
        <v>50000</v>
      </c>
      <c r="P420" s="59"/>
    </row>
    <row r="421" spans="1:19" ht="14.5" x14ac:dyDescent="0.35">
      <c r="A421" s="52">
        <v>22</v>
      </c>
      <c r="B421" s="181" t="s">
        <v>185</v>
      </c>
      <c r="C421" s="58">
        <v>38000</v>
      </c>
      <c r="D421" s="58">
        <v>38000</v>
      </c>
      <c r="E421" s="58">
        <v>38000</v>
      </c>
      <c r="F421" s="58">
        <v>38000</v>
      </c>
      <c r="G421" s="58">
        <v>38000</v>
      </c>
      <c r="H421" s="58">
        <v>38000</v>
      </c>
      <c r="I421" s="107">
        <v>50000</v>
      </c>
      <c r="J421" s="107">
        <v>50000</v>
      </c>
      <c r="K421" s="107">
        <v>50000</v>
      </c>
      <c r="L421" s="107">
        <v>50000</v>
      </c>
      <c r="M421" s="107">
        <v>50000</v>
      </c>
      <c r="N421" s="107">
        <v>50000</v>
      </c>
      <c r="P421" s="59"/>
    </row>
    <row r="422" spans="1:19" ht="14.5" x14ac:dyDescent="0.35">
      <c r="A422" s="51">
        <v>23</v>
      </c>
      <c r="B422" s="181" t="s">
        <v>186</v>
      </c>
      <c r="C422" s="58">
        <v>200000</v>
      </c>
      <c r="D422" s="58">
        <v>200000</v>
      </c>
      <c r="E422" s="58">
        <v>200000</v>
      </c>
      <c r="F422" s="58">
        <v>200000</v>
      </c>
      <c r="G422" s="58">
        <v>200000</v>
      </c>
      <c r="H422" s="58">
        <v>200000</v>
      </c>
      <c r="I422" s="107">
        <v>300000</v>
      </c>
      <c r="J422" s="107">
        <v>300000</v>
      </c>
      <c r="K422" s="107">
        <v>300000</v>
      </c>
      <c r="L422" s="107">
        <v>300000</v>
      </c>
      <c r="M422" s="107">
        <v>300000</v>
      </c>
      <c r="N422" s="107">
        <v>300000</v>
      </c>
    </row>
    <row r="423" spans="1:19" ht="14.5" x14ac:dyDescent="0.35">
      <c r="A423" s="52">
        <v>24</v>
      </c>
      <c r="B423" s="181" t="s">
        <v>187</v>
      </c>
      <c r="C423" s="58">
        <v>50000</v>
      </c>
      <c r="D423" s="58">
        <v>50000</v>
      </c>
      <c r="E423" s="58">
        <v>50000</v>
      </c>
      <c r="F423" s="58">
        <v>50000</v>
      </c>
      <c r="G423" s="58">
        <v>50000</v>
      </c>
      <c r="H423" s="58">
        <v>50000</v>
      </c>
      <c r="I423" s="107">
        <v>0</v>
      </c>
      <c r="J423" s="107">
        <v>0</v>
      </c>
      <c r="K423" s="107">
        <v>0</v>
      </c>
      <c r="L423" s="58">
        <v>0</v>
      </c>
      <c r="M423" s="58">
        <v>0</v>
      </c>
      <c r="N423" s="58">
        <v>0</v>
      </c>
    </row>
    <row r="424" spans="1:19" ht="14.5" x14ac:dyDescent="0.35">
      <c r="A424" s="51">
        <v>25</v>
      </c>
      <c r="B424" s="181" t="s">
        <v>188</v>
      </c>
      <c r="C424" s="58">
        <v>0</v>
      </c>
      <c r="D424" s="58">
        <v>400000</v>
      </c>
      <c r="E424" s="58">
        <v>0</v>
      </c>
      <c r="F424" s="134">
        <v>800000</v>
      </c>
      <c r="G424" s="134">
        <v>200000</v>
      </c>
      <c r="H424" s="134">
        <v>200000</v>
      </c>
      <c r="I424" s="107"/>
      <c r="J424" s="107">
        <v>300000</v>
      </c>
      <c r="K424" s="107">
        <v>150000</v>
      </c>
      <c r="L424" s="107">
        <v>150000</v>
      </c>
      <c r="M424" s="58">
        <v>0</v>
      </c>
      <c r="N424" s="58">
        <f>150000+200000</f>
        <v>350000</v>
      </c>
    </row>
    <row r="425" spans="1:19" ht="14.5" x14ac:dyDescent="0.35">
      <c r="A425" s="52">
        <v>26</v>
      </c>
      <c r="B425" s="181" t="s">
        <v>189</v>
      </c>
      <c r="C425" s="58">
        <v>100000</v>
      </c>
      <c r="D425" s="58">
        <v>100000</v>
      </c>
      <c r="E425" s="58">
        <v>100000</v>
      </c>
      <c r="F425" s="58">
        <v>100000</v>
      </c>
      <c r="G425" s="58">
        <v>100000</v>
      </c>
      <c r="H425" s="58">
        <v>100000</v>
      </c>
      <c r="I425" s="58">
        <v>100000</v>
      </c>
      <c r="J425" s="58">
        <v>100000</v>
      </c>
      <c r="K425" s="58">
        <v>100000</v>
      </c>
      <c r="L425" s="58">
        <v>100000</v>
      </c>
      <c r="M425" s="58">
        <v>100000</v>
      </c>
      <c r="N425" s="58">
        <v>100000</v>
      </c>
    </row>
    <row r="426" spans="1:19" ht="14.5" x14ac:dyDescent="0.35">
      <c r="A426" s="51">
        <v>27</v>
      </c>
      <c r="B426" s="181" t="s">
        <v>190</v>
      </c>
      <c r="C426" s="58">
        <v>100000</v>
      </c>
      <c r="D426" s="58">
        <v>100000</v>
      </c>
      <c r="E426" s="58">
        <v>100000</v>
      </c>
      <c r="F426" s="58">
        <v>100000</v>
      </c>
      <c r="G426" s="58">
        <v>100000</v>
      </c>
      <c r="H426" s="58">
        <v>100000</v>
      </c>
      <c r="I426" s="58">
        <v>100000</v>
      </c>
      <c r="J426" s="58">
        <v>100000</v>
      </c>
      <c r="K426" s="58">
        <v>100000</v>
      </c>
      <c r="L426" s="58">
        <v>100000</v>
      </c>
      <c r="M426" s="58">
        <v>100000</v>
      </c>
      <c r="N426" s="58">
        <v>100000</v>
      </c>
    </row>
    <row r="427" spans="1:19" ht="14.5" x14ac:dyDescent="0.35">
      <c r="A427" s="52">
        <v>28</v>
      </c>
      <c r="B427" s="181" t="s">
        <v>191</v>
      </c>
      <c r="C427" s="58">
        <v>100000</v>
      </c>
      <c r="D427" s="58">
        <v>100000</v>
      </c>
      <c r="E427" s="58">
        <v>100000</v>
      </c>
      <c r="F427" s="58">
        <v>100000</v>
      </c>
      <c r="G427" s="58">
        <v>100000</v>
      </c>
      <c r="H427" s="58">
        <v>100000</v>
      </c>
      <c r="I427" s="58">
        <v>100000</v>
      </c>
      <c r="J427" s="58">
        <v>100000</v>
      </c>
      <c r="K427" s="58">
        <v>100000</v>
      </c>
      <c r="L427" s="58">
        <v>100000</v>
      </c>
      <c r="M427" s="58">
        <v>100000</v>
      </c>
      <c r="N427" s="58">
        <v>100000</v>
      </c>
    </row>
    <row r="428" spans="1:19" ht="14.5" x14ac:dyDescent="0.35">
      <c r="A428" s="51">
        <v>29</v>
      </c>
      <c r="B428" s="181" t="s">
        <v>192</v>
      </c>
      <c r="C428" s="58">
        <v>0</v>
      </c>
      <c r="D428" s="58">
        <v>500000</v>
      </c>
      <c r="E428" s="58">
        <v>0</v>
      </c>
      <c r="F428" s="134">
        <v>0</v>
      </c>
      <c r="G428" s="134">
        <v>350000</v>
      </c>
      <c r="H428" s="134">
        <v>0</v>
      </c>
      <c r="I428" s="72">
        <v>0</v>
      </c>
      <c r="J428" s="72">
        <v>0</v>
      </c>
      <c r="K428" s="72">
        <v>0</v>
      </c>
      <c r="L428" s="58">
        <v>0</v>
      </c>
      <c r="M428" s="58">
        <v>0</v>
      </c>
      <c r="N428" s="58">
        <v>0</v>
      </c>
    </row>
    <row r="429" spans="1:19" ht="14.5" x14ac:dyDescent="0.35">
      <c r="A429" s="52">
        <v>30</v>
      </c>
      <c r="B429" s="133" t="s">
        <v>193</v>
      </c>
      <c r="C429" s="109">
        <v>500000</v>
      </c>
      <c r="D429" s="109">
        <v>500000</v>
      </c>
      <c r="E429" s="109">
        <v>500000</v>
      </c>
      <c r="F429" s="109">
        <v>500000</v>
      </c>
      <c r="G429" s="134">
        <v>1000000</v>
      </c>
      <c r="H429" s="134">
        <v>500000</v>
      </c>
      <c r="I429" s="134">
        <v>500000</v>
      </c>
      <c r="J429" s="134">
        <v>500000</v>
      </c>
      <c r="K429" s="134">
        <v>500000</v>
      </c>
      <c r="L429" s="134">
        <v>500000</v>
      </c>
      <c r="M429" s="134">
        <v>500000</v>
      </c>
      <c r="N429" s="134">
        <v>500000</v>
      </c>
    </row>
    <row r="430" spans="1:19" ht="14.5" x14ac:dyDescent="0.35">
      <c r="A430" s="51">
        <v>31</v>
      </c>
      <c r="B430" s="133" t="s">
        <v>194</v>
      </c>
      <c r="C430" s="109">
        <v>431000</v>
      </c>
      <c r="D430" s="109">
        <v>431000</v>
      </c>
      <c r="E430" s="109">
        <v>431000</v>
      </c>
      <c r="F430" s="109">
        <v>431000</v>
      </c>
      <c r="G430" s="134">
        <v>431000</v>
      </c>
      <c r="H430" s="134">
        <v>431000</v>
      </c>
      <c r="I430" s="134">
        <v>431000</v>
      </c>
      <c r="J430" s="134">
        <v>431000</v>
      </c>
      <c r="K430" s="134">
        <v>431000</v>
      </c>
      <c r="L430" s="134">
        <v>431000</v>
      </c>
      <c r="M430" s="134">
        <v>431000</v>
      </c>
      <c r="N430" s="134">
        <v>431000</v>
      </c>
    </row>
    <row r="431" spans="1:19" s="59" customFormat="1" ht="14.5" x14ac:dyDescent="0.35">
      <c r="A431" s="52">
        <v>32</v>
      </c>
      <c r="B431" s="181" t="s">
        <v>223</v>
      </c>
      <c r="C431" s="58">
        <f>270000+500000</f>
        <v>770000</v>
      </c>
      <c r="D431" s="58">
        <f>270000+2800+12250</f>
        <v>285050</v>
      </c>
      <c r="E431" s="58">
        <f>350000+270000+250000+3057.5</f>
        <v>873057.5</v>
      </c>
      <c r="F431" s="134">
        <f>95000+175000+250000+250000+19782.5+13500</f>
        <v>803282.5</v>
      </c>
      <c r="G431" s="134">
        <f>95000+175000+250000+500000+250000+3175</f>
        <v>1273175</v>
      </c>
      <c r="H431" s="134">
        <f>95000+175000+250000+1750</f>
        <v>521750</v>
      </c>
      <c r="I431" s="72">
        <f>95000+175000+250000+20837.45</f>
        <v>540837.44999999995</v>
      </c>
      <c r="J431" s="72">
        <f>95000+175000+250000+328450</f>
        <v>848450</v>
      </c>
      <c r="K431" s="72">
        <f>90000+175000+250000+13875+12250</f>
        <v>541125</v>
      </c>
      <c r="L431" s="58">
        <f>50000+90000+175000+250000</f>
        <v>565000</v>
      </c>
      <c r="M431" s="58">
        <f>50000+90000+175000+300000+10000</f>
        <v>625000</v>
      </c>
      <c r="N431" s="58">
        <f>175000+90000+175000+300000+6455</f>
        <v>746455</v>
      </c>
      <c r="P431" s="10"/>
    </row>
    <row r="432" spans="1:19" s="59" customFormat="1" ht="14.5" x14ac:dyDescent="0.35">
      <c r="A432" s="51">
        <v>33</v>
      </c>
      <c r="B432" s="181" t="s">
        <v>258</v>
      </c>
      <c r="C432" s="58">
        <v>100000</v>
      </c>
      <c r="D432" s="58">
        <v>0</v>
      </c>
      <c r="E432" s="58">
        <v>0</v>
      </c>
      <c r="F432" s="134">
        <v>0</v>
      </c>
      <c r="G432" s="134">
        <v>0</v>
      </c>
      <c r="H432" s="134">
        <v>0</v>
      </c>
      <c r="I432" s="72">
        <v>5000</v>
      </c>
      <c r="J432" s="134">
        <v>0</v>
      </c>
      <c r="K432" s="134">
        <v>0</v>
      </c>
      <c r="L432" s="58">
        <v>10000</v>
      </c>
      <c r="M432" s="58">
        <v>100000</v>
      </c>
      <c r="N432" s="58">
        <v>0</v>
      </c>
      <c r="P432" s="10"/>
      <c r="Q432" s="10"/>
      <c r="R432" s="10"/>
      <c r="S432" s="10"/>
    </row>
    <row r="433" spans="1:17" ht="14.5" x14ac:dyDescent="0.35">
      <c r="A433" s="52">
        <v>34</v>
      </c>
      <c r="B433" s="181" t="s">
        <v>195</v>
      </c>
      <c r="C433" s="58">
        <v>8000000</v>
      </c>
      <c r="D433" s="58">
        <v>8000000</v>
      </c>
      <c r="E433" s="58">
        <v>8000000</v>
      </c>
      <c r="F433" s="58">
        <v>8000000</v>
      </c>
      <c r="G433" s="58">
        <v>8000000</v>
      </c>
      <c r="H433" s="58">
        <v>8000000</v>
      </c>
      <c r="I433" s="58">
        <v>8000000</v>
      </c>
      <c r="J433" s="134">
        <v>0</v>
      </c>
      <c r="K433" s="134">
        <v>0</v>
      </c>
      <c r="L433" s="58">
        <v>0</v>
      </c>
      <c r="M433" s="58">
        <v>0</v>
      </c>
      <c r="N433" s="58">
        <v>0</v>
      </c>
    </row>
    <row r="434" spans="1:17" ht="14.5" x14ac:dyDescent="0.35">
      <c r="A434" s="51">
        <v>35</v>
      </c>
      <c r="B434" s="181" t="s">
        <v>196</v>
      </c>
      <c r="C434" s="58">
        <v>100000</v>
      </c>
      <c r="D434" s="58">
        <v>100000</v>
      </c>
      <c r="E434" s="58">
        <v>100000</v>
      </c>
      <c r="F434" s="58">
        <v>100000</v>
      </c>
      <c r="G434" s="58">
        <v>100000</v>
      </c>
      <c r="H434" s="58">
        <v>100000</v>
      </c>
      <c r="I434" s="58">
        <v>100000</v>
      </c>
      <c r="J434" s="58">
        <v>100000</v>
      </c>
      <c r="K434" s="58">
        <v>100000</v>
      </c>
      <c r="L434" s="58">
        <v>100000</v>
      </c>
      <c r="M434" s="58">
        <v>100000</v>
      </c>
      <c r="N434" s="58">
        <v>100000</v>
      </c>
    </row>
    <row r="435" spans="1:17" ht="14.5" x14ac:dyDescent="0.35">
      <c r="A435" s="52">
        <v>36</v>
      </c>
      <c r="B435" s="181" t="s">
        <v>197</v>
      </c>
      <c r="C435" s="58">
        <v>100000</v>
      </c>
      <c r="D435" s="58">
        <v>100000</v>
      </c>
      <c r="E435" s="58">
        <v>100000</v>
      </c>
      <c r="F435" s="58">
        <v>100000</v>
      </c>
      <c r="G435" s="58">
        <v>100000</v>
      </c>
      <c r="H435" s="58">
        <v>100000</v>
      </c>
      <c r="I435" s="58">
        <v>100000</v>
      </c>
      <c r="J435" s="58">
        <v>100000</v>
      </c>
      <c r="K435" s="58">
        <v>100000</v>
      </c>
      <c r="L435" s="58">
        <v>100000</v>
      </c>
      <c r="M435" s="58">
        <v>100000</v>
      </c>
      <c r="N435" s="58">
        <v>0</v>
      </c>
    </row>
    <row r="436" spans="1:17" ht="14.5" x14ac:dyDescent="0.35">
      <c r="A436" s="51">
        <v>37</v>
      </c>
      <c r="B436" s="133" t="s">
        <v>198</v>
      </c>
      <c r="C436" s="58">
        <v>100000</v>
      </c>
      <c r="D436" s="58">
        <v>100000</v>
      </c>
      <c r="E436" s="58">
        <v>100000</v>
      </c>
      <c r="F436" s="58">
        <v>100000</v>
      </c>
      <c r="G436" s="58">
        <v>100000</v>
      </c>
      <c r="H436" s="58">
        <v>100000</v>
      </c>
      <c r="I436" s="58">
        <v>100000</v>
      </c>
      <c r="J436" s="58">
        <v>100000</v>
      </c>
      <c r="K436" s="58">
        <v>100000</v>
      </c>
      <c r="L436" s="58">
        <v>100000</v>
      </c>
      <c r="M436" s="58">
        <v>100000</v>
      </c>
      <c r="N436" s="58">
        <v>0</v>
      </c>
    </row>
    <row r="437" spans="1:17" ht="14.5" x14ac:dyDescent="0.35">
      <c r="A437" s="52">
        <v>38</v>
      </c>
      <c r="B437" s="181" t="s">
        <v>199</v>
      </c>
      <c r="C437" s="58">
        <v>162500</v>
      </c>
      <c r="D437" s="58">
        <v>162500</v>
      </c>
      <c r="E437" s="58">
        <v>162500</v>
      </c>
      <c r="F437" s="58">
        <v>162500</v>
      </c>
      <c r="G437" s="58">
        <v>162500</v>
      </c>
      <c r="H437" s="58">
        <v>162500</v>
      </c>
      <c r="I437" s="58">
        <v>162500</v>
      </c>
      <c r="J437" s="58">
        <v>162500</v>
      </c>
      <c r="K437" s="58">
        <v>162500</v>
      </c>
      <c r="L437" s="58">
        <v>162500</v>
      </c>
      <c r="M437" s="58">
        <v>162500</v>
      </c>
      <c r="N437" s="58">
        <v>0</v>
      </c>
    </row>
    <row r="438" spans="1:17" ht="14.5" x14ac:dyDescent="0.35">
      <c r="A438" s="51">
        <v>39</v>
      </c>
      <c r="B438" s="181" t="s">
        <v>200</v>
      </c>
      <c r="C438" s="58">
        <v>137500</v>
      </c>
      <c r="D438" s="58">
        <v>137500</v>
      </c>
      <c r="E438" s="58">
        <v>137500</v>
      </c>
      <c r="F438" s="58">
        <v>137500</v>
      </c>
      <c r="G438" s="58">
        <v>137500</v>
      </c>
      <c r="H438" s="58">
        <v>137500</v>
      </c>
      <c r="I438" s="58">
        <v>137500</v>
      </c>
      <c r="J438" s="58">
        <v>137500</v>
      </c>
      <c r="K438" s="58">
        <v>137500</v>
      </c>
      <c r="L438" s="58">
        <v>137500</v>
      </c>
      <c r="M438" s="58">
        <v>137500</v>
      </c>
      <c r="N438" s="58">
        <v>0</v>
      </c>
    </row>
    <row r="439" spans="1:17" ht="14.5" x14ac:dyDescent="0.35">
      <c r="A439" s="52">
        <v>40</v>
      </c>
      <c r="B439" s="181" t="s">
        <v>261</v>
      </c>
      <c r="C439" s="58">
        <v>0</v>
      </c>
      <c r="D439" s="58">
        <v>0</v>
      </c>
      <c r="E439" s="58">
        <v>0</v>
      </c>
      <c r="F439" s="58">
        <v>5000000</v>
      </c>
      <c r="G439" s="58">
        <v>0</v>
      </c>
      <c r="H439" s="58">
        <v>0</v>
      </c>
      <c r="I439" s="134">
        <v>0</v>
      </c>
      <c r="J439" s="134">
        <v>0</v>
      </c>
      <c r="K439" s="134">
        <v>0</v>
      </c>
      <c r="L439" s="58">
        <v>0</v>
      </c>
      <c r="M439" s="58">
        <v>0</v>
      </c>
      <c r="N439" s="58">
        <v>0</v>
      </c>
    </row>
    <row r="440" spans="1:17" ht="14.5" x14ac:dyDescent="0.35">
      <c r="A440" s="51">
        <v>41</v>
      </c>
      <c r="B440" s="181" t="s">
        <v>263</v>
      </c>
      <c r="C440" s="58">
        <v>0</v>
      </c>
      <c r="D440" s="58">
        <v>0</v>
      </c>
      <c r="E440" s="58">
        <v>0</v>
      </c>
      <c r="F440" s="58">
        <v>1000000</v>
      </c>
      <c r="G440" s="58">
        <v>0</v>
      </c>
      <c r="H440" s="58">
        <v>0</v>
      </c>
      <c r="I440" s="134">
        <v>0</v>
      </c>
      <c r="J440" s="134">
        <v>0</v>
      </c>
      <c r="K440" s="134">
        <v>0</v>
      </c>
      <c r="L440" s="58">
        <v>0</v>
      </c>
      <c r="M440" s="58">
        <v>0</v>
      </c>
      <c r="N440" s="58">
        <v>0</v>
      </c>
    </row>
    <row r="441" spans="1:17" ht="14.5" x14ac:dyDescent="0.35">
      <c r="A441" s="52">
        <v>42</v>
      </c>
      <c r="B441" s="181" t="s">
        <v>264</v>
      </c>
      <c r="C441" s="58">
        <v>0</v>
      </c>
      <c r="D441" s="58">
        <v>0</v>
      </c>
      <c r="E441" s="58">
        <v>0</v>
      </c>
      <c r="F441" s="58">
        <v>50000</v>
      </c>
      <c r="G441" s="58">
        <v>0</v>
      </c>
      <c r="H441" s="58">
        <v>0</v>
      </c>
      <c r="I441" s="134">
        <v>0</v>
      </c>
      <c r="J441" s="134">
        <v>0</v>
      </c>
      <c r="K441" s="134">
        <v>0</v>
      </c>
      <c r="L441" s="58">
        <v>0</v>
      </c>
      <c r="M441" s="58">
        <v>0</v>
      </c>
      <c r="N441" s="58">
        <v>0</v>
      </c>
    </row>
    <row r="442" spans="1:17" ht="14.5" x14ac:dyDescent="0.35">
      <c r="A442" s="51">
        <v>43</v>
      </c>
      <c r="B442" s="181" t="s">
        <v>265</v>
      </c>
      <c r="C442" s="58">
        <v>0</v>
      </c>
      <c r="D442" s="58">
        <v>0</v>
      </c>
      <c r="E442" s="58">
        <v>0</v>
      </c>
      <c r="F442" s="58">
        <v>3000000</v>
      </c>
      <c r="G442" s="58">
        <v>0</v>
      </c>
      <c r="H442" s="58">
        <v>0</v>
      </c>
      <c r="I442" s="134">
        <v>0</v>
      </c>
      <c r="J442" s="134">
        <v>0</v>
      </c>
      <c r="K442" s="134">
        <v>0</v>
      </c>
      <c r="L442" s="58">
        <v>0</v>
      </c>
      <c r="M442" s="58">
        <v>0</v>
      </c>
      <c r="N442" s="58">
        <v>0</v>
      </c>
    </row>
    <row r="443" spans="1:17" ht="14.5" x14ac:dyDescent="0.35">
      <c r="A443" s="52">
        <v>44</v>
      </c>
      <c r="B443" s="181" t="s">
        <v>266</v>
      </c>
      <c r="C443" s="58">
        <v>0</v>
      </c>
      <c r="D443" s="58">
        <v>0</v>
      </c>
      <c r="E443" s="58">
        <v>0</v>
      </c>
      <c r="F443" s="58">
        <v>0</v>
      </c>
      <c r="G443" s="58">
        <v>3000000</v>
      </c>
      <c r="H443" s="58">
        <v>0</v>
      </c>
      <c r="I443" s="134">
        <v>0</v>
      </c>
      <c r="J443" s="134">
        <v>0</v>
      </c>
      <c r="K443" s="134">
        <v>0</v>
      </c>
      <c r="L443" s="58">
        <v>0</v>
      </c>
      <c r="M443" s="58">
        <v>0</v>
      </c>
      <c r="N443" s="58">
        <v>0</v>
      </c>
      <c r="Q443" s="59"/>
    </row>
    <row r="444" spans="1:17" ht="14.5" x14ac:dyDescent="0.35">
      <c r="A444" s="51">
        <v>45</v>
      </c>
      <c r="B444" s="181" t="s">
        <v>267</v>
      </c>
      <c r="C444" s="58">
        <v>0</v>
      </c>
      <c r="D444" s="58">
        <v>0</v>
      </c>
      <c r="E444" s="58">
        <v>0</v>
      </c>
      <c r="F444" s="58">
        <v>0</v>
      </c>
      <c r="G444" s="58">
        <v>910000</v>
      </c>
      <c r="H444" s="58">
        <v>0</v>
      </c>
      <c r="I444" s="134">
        <v>0</v>
      </c>
      <c r="J444" s="134">
        <v>0</v>
      </c>
      <c r="K444" s="134">
        <v>0</v>
      </c>
      <c r="L444" s="58">
        <v>0</v>
      </c>
      <c r="M444" s="58">
        <v>0</v>
      </c>
      <c r="N444" s="58">
        <v>0</v>
      </c>
      <c r="Q444" s="59"/>
    </row>
    <row r="445" spans="1:17" ht="14.5" x14ac:dyDescent="0.35">
      <c r="A445" s="52">
        <v>46</v>
      </c>
      <c r="B445" s="181" t="s">
        <v>268</v>
      </c>
      <c r="C445" s="58">
        <v>0</v>
      </c>
      <c r="D445" s="58">
        <v>0</v>
      </c>
      <c r="E445" s="58">
        <v>0</v>
      </c>
      <c r="F445" s="58">
        <v>0</v>
      </c>
      <c r="G445" s="134">
        <v>2400000</v>
      </c>
      <c r="H445" s="58">
        <v>0</v>
      </c>
      <c r="I445" s="134">
        <v>0</v>
      </c>
      <c r="J445" s="134">
        <v>0</v>
      </c>
      <c r="K445" s="134">
        <v>0</v>
      </c>
      <c r="L445" s="58">
        <v>0</v>
      </c>
      <c r="M445" s="58">
        <v>0</v>
      </c>
      <c r="N445" s="58">
        <v>0</v>
      </c>
    </row>
    <row r="446" spans="1:17" ht="14.5" x14ac:dyDescent="0.35">
      <c r="A446" s="51">
        <v>47</v>
      </c>
      <c r="B446" s="181" t="s">
        <v>269</v>
      </c>
      <c r="C446" s="58">
        <v>0</v>
      </c>
      <c r="D446" s="58">
        <v>0</v>
      </c>
      <c r="E446" s="58">
        <v>0</v>
      </c>
      <c r="F446" s="58">
        <v>0</v>
      </c>
      <c r="G446" s="134">
        <v>50000</v>
      </c>
      <c r="H446" s="58">
        <v>0</v>
      </c>
      <c r="I446" s="134">
        <v>0</v>
      </c>
      <c r="J446" s="134">
        <v>0</v>
      </c>
      <c r="K446" s="107">
        <v>50000</v>
      </c>
      <c r="L446" s="58">
        <v>0</v>
      </c>
      <c r="M446" s="58">
        <v>0</v>
      </c>
      <c r="N446" s="58">
        <v>100000</v>
      </c>
    </row>
    <row r="447" spans="1:17" ht="14.5" x14ac:dyDescent="0.35">
      <c r="A447" s="52">
        <v>48</v>
      </c>
      <c r="B447" s="181" t="s">
        <v>270</v>
      </c>
      <c r="C447" s="58">
        <v>0</v>
      </c>
      <c r="D447" s="58">
        <v>0</v>
      </c>
      <c r="E447" s="58">
        <v>0</v>
      </c>
      <c r="F447" s="58">
        <v>0</v>
      </c>
      <c r="G447" s="58">
        <v>2500000</v>
      </c>
      <c r="H447" s="58">
        <v>0</v>
      </c>
      <c r="I447" s="134">
        <v>0</v>
      </c>
      <c r="J447" s="134">
        <v>0</v>
      </c>
      <c r="K447" s="134">
        <v>0</v>
      </c>
      <c r="L447" s="58">
        <v>0</v>
      </c>
      <c r="M447" s="58">
        <v>0</v>
      </c>
      <c r="N447" s="58">
        <v>0</v>
      </c>
    </row>
    <row r="448" spans="1:17" ht="14.5" x14ac:dyDescent="0.35">
      <c r="A448" s="51">
        <v>49</v>
      </c>
      <c r="B448" s="181" t="s">
        <v>271</v>
      </c>
      <c r="C448" s="58">
        <v>0</v>
      </c>
      <c r="D448" s="58">
        <v>0</v>
      </c>
      <c r="E448" s="58">
        <v>0</v>
      </c>
      <c r="F448" s="58">
        <v>0</v>
      </c>
      <c r="G448" s="58">
        <v>1650000</v>
      </c>
      <c r="H448" s="58">
        <v>0</v>
      </c>
      <c r="I448" s="134">
        <v>0</v>
      </c>
      <c r="J448" s="134">
        <v>0</v>
      </c>
      <c r="K448" s="134">
        <v>0</v>
      </c>
      <c r="L448" s="58">
        <v>0</v>
      </c>
      <c r="M448" s="58">
        <v>0</v>
      </c>
      <c r="N448" s="58">
        <v>0</v>
      </c>
    </row>
    <row r="449" spans="1:14" ht="14.5" x14ac:dyDescent="0.35">
      <c r="A449" s="52">
        <v>50</v>
      </c>
      <c r="B449" s="181" t="s">
        <v>272</v>
      </c>
      <c r="C449" s="58">
        <v>0</v>
      </c>
      <c r="D449" s="58">
        <v>0</v>
      </c>
      <c r="E449" s="58">
        <v>0</v>
      </c>
      <c r="F449" s="58">
        <v>0</v>
      </c>
      <c r="G449" s="58">
        <v>1800000</v>
      </c>
      <c r="H449" s="58">
        <v>0</v>
      </c>
      <c r="I449" s="134">
        <v>0</v>
      </c>
      <c r="J449" s="134">
        <v>0</v>
      </c>
      <c r="K449" s="134">
        <v>0</v>
      </c>
      <c r="L449" s="58">
        <v>0</v>
      </c>
      <c r="M449" s="58">
        <v>0</v>
      </c>
      <c r="N449" s="58">
        <v>0</v>
      </c>
    </row>
    <row r="450" spans="1:14" ht="14.5" x14ac:dyDescent="0.35">
      <c r="A450" s="51">
        <v>51</v>
      </c>
      <c r="B450" s="181" t="s">
        <v>273</v>
      </c>
      <c r="C450" s="58">
        <v>0</v>
      </c>
      <c r="D450" s="58">
        <v>0</v>
      </c>
      <c r="E450" s="58">
        <v>0</v>
      </c>
      <c r="F450" s="58">
        <v>0</v>
      </c>
      <c r="G450" s="58">
        <f>1162500+150000</f>
        <v>1312500</v>
      </c>
      <c r="H450" s="58">
        <v>0</v>
      </c>
      <c r="I450" s="107">
        <v>300000</v>
      </c>
      <c r="J450" s="107">
        <v>150000</v>
      </c>
      <c r="K450" s="107">
        <v>150000</v>
      </c>
      <c r="L450" s="107">
        <v>150000</v>
      </c>
      <c r="M450" s="58">
        <v>0</v>
      </c>
      <c r="N450" s="58">
        <v>0</v>
      </c>
    </row>
    <row r="451" spans="1:14" ht="14.5" x14ac:dyDescent="0.35">
      <c r="A451" s="52">
        <v>52</v>
      </c>
      <c r="B451" s="181" t="s">
        <v>274</v>
      </c>
      <c r="C451" s="58">
        <v>0</v>
      </c>
      <c r="D451" s="58">
        <v>0</v>
      </c>
      <c r="E451" s="58">
        <v>0</v>
      </c>
      <c r="F451" s="58">
        <v>0</v>
      </c>
      <c r="G451" s="58">
        <v>2000000</v>
      </c>
      <c r="H451" s="58">
        <v>0</v>
      </c>
      <c r="I451" s="134">
        <v>0</v>
      </c>
      <c r="J451" s="134">
        <v>0</v>
      </c>
      <c r="K451" s="134">
        <v>0</v>
      </c>
      <c r="L451" s="58">
        <v>0</v>
      </c>
      <c r="M451" s="58">
        <v>0</v>
      </c>
      <c r="N451" s="58">
        <v>0</v>
      </c>
    </row>
    <row r="452" spans="1:14" ht="14.5" x14ac:dyDescent="0.35">
      <c r="A452" s="51">
        <v>53</v>
      </c>
      <c r="B452" s="181" t="s">
        <v>275</v>
      </c>
      <c r="C452" s="58">
        <v>0</v>
      </c>
      <c r="D452" s="58">
        <v>0</v>
      </c>
      <c r="E452" s="58">
        <v>0</v>
      </c>
      <c r="F452" s="58">
        <v>0</v>
      </c>
      <c r="G452" s="58">
        <v>1875000</v>
      </c>
      <c r="H452" s="58">
        <v>0</v>
      </c>
      <c r="I452" s="134">
        <v>0</v>
      </c>
      <c r="J452" s="134">
        <v>0</v>
      </c>
      <c r="K452" s="134">
        <v>0</v>
      </c>
      <c r="L452" s="58">
        <v>0</v>
      </c>
      <c r="M452" s="58">
        <v>0</v>
      </c>
      <c r="N452" s="58">
        <v>0</v>
      </c>
    </row>
    <row r="453" spans="1:14" ht="14.5" x14ac:dyDescent="0.35">
      <c r="A453" s="52">
        <v>54</v>
      </c>
      <c r="B453" s="181" t="s">
        <v>276</v>
      </c>
      <c r="C453" s="58">
        <v>0</v>
      </c>
      <c r="D453" s="58">
        <v>0</v>
      </c>
      <c r="E453" s="58">
        <v>0</v>
      </c>
      <c r="F453" s="58">
        <v>0</v>
      </c>
      <c r="G453" s="58">
        <v>1000000</v>
      </c>
      <c r="H453" s="58">
        <v>0</v>
      </c>
      <c r="I453" s="134">
        <v>0</v>
      </c>
      <c r="J453" s="134">
        <v>0</v>
      </c>
      <c r="K453" s="134">
        <v>0</v>
      </c>
      <c r="L453" s="58">
        <v>0</v>
      </c>
      <c r="M453" s="58">
        <v>0</v>
      </c>
      <c r="N453" s="58">
        <v>0</v>
      </c>
    </row>
    <row r="454" spans="1:14" ht="14.5" x14ac:dyDescent="0.35">
      <c r="A454" s="51">
        <v>55</v>
      </c>
      <c r="B454" s="181" t="s">
        <v>277</v>
      </c>
      <c r="C454" s="58">
        <v>0</v>
      </c>
      <c r="D454" s="58">
        <v>0</v>
      </c>
      <c r="E454" s="58">
        <v>0</v>
      </c>
      <c r="F454" s="58">
        <v>0</v>
      </c>
      <c r="G454" s="58">
        <v>700000</v>
      </c>
      <c r="H454" s="58">
        <v>0</v>
      </c>
      <c r="I454" s="134">
        <v>0</v>
      </c>
      <c r="J454" s="134">
        <v>0</v>
      </c>
      <c r="K454" s="134">
        <v>0</v>
      </c>
      <c r="L454" s="58">
        <v>0</v>
      </c>
      <c r="M454" s="58">
        <v>0</v>
      </c>
      <c r="N454" s="58">
        <v>0</v>
      </c>
    </row>
    <row r="455" spans="1:14" ht="14.5" x14ac:dyDescent="0.35">
      <c r="A455" s="52">
        <v>56</v>
      </c>
      <c r="B455" s="181" t="s">
        <v>278</v>
      </c>
      <c r="C455" s="58">
        <v>0</v>
      </c>
      <c r="D455" s="58">
        <v>0</v>
      </c>
      <c r="E455" s="58">
        <v>0</v>
      </c>
      <c r="F455" s="58">
        <v>0</v>
      </c>
      <c r="G455" s="58">
        <v>400000</v>
      </c>
      <c r="H455" s="58">
        <v>0</v>
      </c>
      <c r="I455" s="134">
        <v>0</v>
      </c>
      <c r="J455" s="134">
        <v>0</v>
      </c>
      <c r="K455" s="134">
        <v>0</v>
      </c>
      <c r="L455" s="58">
        <v>0</v>
      </c>
      <c r="M455" s="58">
        <v>0</v>
      </c>
      <c r="N455" s="58">
        <v>0</v>
      </c>
    </row>
    <row r="456" spans="1:14" ht="14.5" x14ac:dyDescent="0.35">
      <c r="A456" s="51">
        <v>57</v>
      </c>
      <c r="B456" s="181" t="s">
        <v>279</v>
      </c>
      <c r="C456" s="58">
        <v>0</v>
      </c>
      <c r="D456" s="58">
        <v>0</v>
      </c>
      <c r="E456" s="58">
        <v>0</v>
      </c>
      <c r="F456" s="58">
        <v>0</v>
      </c>
      <c r="G456" s="58">
        <v>3000000</v>
      </c>
      <c r="H456" s="58">
        <v>0</v>
      </c>
      <c r="I456" s="134">
        <v>0</v>
      </c>
      <c r="J456" s="134">
        <v>0</v>
      </c>
      <c r="K456" s="134">
        <v>0</v>
      </c>
      <c r="L456" s="58">
        <v>0</v>
      </c>
      <c r="M456" s="58">
        <v>0</v>
      </c>
      <c r="N456" s="58">
        <v>0</v>
      </c>
    </row>
    <row r="457" spans="1:14" ht="14.5" x14ac:dyDescent="0.35">
      <c r="A457" s="52">
        <v>58</v>
      </c>
      <c r="B457" s="181" t="s">
        <v>280</v>
      </c>
      <c r="C457" s="58">
        <v>0</v>
      </c>
      <c r="D457" s="58">
        <v>0</v>
      </c>
      <c r="E457" s="58">
        <v>0</v>
      </c>
      <c r="F457" s="58">
        <v>0</v>
      </c>
      <c r="G457" s="58">
        <v>2900000</v>
      </c>
      <c r="H457" s="58">
        <v>0</v>
      </c>
      <c r="I457" s="134">
        <v>0</v>
      </c>
      <c r="J457" s="134">
        <v>0</v>
      </c>
      <c r="K457" s="134">
        <v>0</v>
      </c>
      <c r="L457" s="58">
        <v>0</v>
      </c>
      <c r="M457" s="58">
        <v>0</v>
      </c>
      <c r="N457" s="58">
        <v>0</v>
      </c>
    </row>
    <row r="458" spans="1:14" ht="14.5" x14ac:dyDescent="0.35">
      <c r="A458" s="51">
        <v>59</v>
      </c>
      <c r="B458" s="181" t="s">
        <v>281</v>
      </c>
      <c r="C458" s="58">
        <v>0</v>
      </c>
      <c r="D458" s="58">
        <v>0</v>
      </c>
      <c r="E458" s="58">
        <v>0</v>
      </c>
      <c r="F458" s="58">
        <v>0</v>
      </c>
      <c r="G458" s="58">
        <v>1000000</v>
      </c>
      <c r="H458" s="58">
        <v>0</v>
      </c>
      <c r="I458" s="134">
        <v>0</v>
      </c>
      <c r="J458" s="134">
        <v>0</v>
      </c>
      <c r="K458" s="134">
        <v>0</v>
      </c>
      <c r="L458" s="58">
        <v>0</v>
      </c>
      <c r="M458" s="58">
        <v>0</v>
      </c>
      <c r="N458" s="58">
        <v>0</v>
      </c>
    </row>
    <row r="459" spans="1:14" ht="14.5" x14ac:dyDescent="0.35">
      <c r="A459" s="52">
        <v>60</v>
      </c>
      <c r="B459" s="181" t="s">
        <v>294</v>
      </c>
      <c r="C459" s="58">
        <v>0</v>
      </c>
      <c r="D459" s="58">
        <v>0</v>
      </c>
      <c r="E459" s="58">
        <v>0</v>
      </c>
      <c r="F459" s="58">
        <v>0</v>
      </c>
      <c r="G459" s="58">
        <v>168000</v>
      </c>
      <c r="H459" s="58">
        <v>0</v>
      </c>
      <c r="I459" s="134">
        <v>0</v>
      </c>
      <c r="J459" s="134">
        <v>0</v>
      </c>
      <c r="K459" s="134">
        <v>0</v>
      </c>
      <c r="L459" s="58">
        <v>0</v>
      </c>
      <c r="M459" s="58">
        <v>0</v>
      </c>
      <c r="N459" s="58">
        <v>0</v>
      </c>
    </row>
    <row r="460" spans="1:14" ht="14.5" x14ac:dyDescent="0.35">
      <c r="A460" s="51">
        <v>61</v>
      </c>
      <c r="B460" s="181" t="s">
        <v>295</v>
      </c>
      <c r="C460" s="58">
        <v>0</v>
      </c>
      <c r="D460" s="58">
        <v>0</v>
      </c>
      <c r="E460" s="58">
        <v>0</v>
      </c>
      <c r="F460" s="58">
        <v>0</v>
      </c>
      <c r="G460" s="58">
        <v>10235093</v>
      </c>
      <c r="H460" s="58">
        <v>0</v>
      </c>
      <c r="I460" s="134">
        <v>0</v>
      </c>
      <c r="J460" s="134">
        <v>0</v>
      </c>
      <c r="K460" s="134">
        <v>0</v>
      </c>
      <c r="L460" s="58">
        <v>0</v>
      </c>
      <c r="M460" s="58">
        <v>0</v>
      </c>
      <c r="N460" s="58">
        <v>0</v>
      </c>
    </row>
    <row r="461" spans="1:14" ht="14.5" x14ac:dyDescent="0.35">
      <c r="A461" s="52">
        <v>62</v>
      </c>
      <c r="B461" s="104" t="s">
        <v>291</v>
      </c>
      <c r="C461" s="58">
        <v>0</v>
      </c>
      <c r="D461" s="58">
        <v>0</v>
      </c>
      <c r="E461" s="58">
        <v>0</v>
      </c>
      <c r="F461" s="58">
        <v>0</v>
      </c>
      <c r="G461" s="58">
        <v>0</v>
      </c>
      <c r="H461" s="135">
        <v>1212500</v>
      </c>
      <c r="I461" s="134">
        <v>0</v>
      </c>
      <c r="J461" s="134">
        <v>0</v>
      </c>
      <c r="K461" s="134">
        <v>0</v>
      </c>
      <c r="L461" s="58">
        <v>0</v>
      </c>
      <c r="M461" s="58">
        <v>0</v>
      </c>
      <c r="N461" s="58">
        <v>0</v>
      </c>
    </row>
    <row r="462" spans="1:14" ht="14.5" x14ac:dyDescent="0.35">
      <c r="A462" s="51">
        <v>63</v>
      </c>
      <c r="B462" s="104" t="s">
        <v>296</v>
      </c>
      <c r="C462" s="58">
        <v>0</v>
      </c>
      <c r="D462" s="58">
        <v>0</v>
      </c>
      <c r="E462" s="58">
        <v>0</v>
      </c>
      <c r="F462" s="58">
        <v>0</v>
      </c>
      <c r="G462" s="58">
        <v>0</v>
      </c>
      <c r="H462" s="58">
        <v>500000</v>
      </c>
      <c r="I462" s="107">
        <v>500000</v>
      </c>
      <c r="J462" s="107">
        <v>500000</v>
      </c>
      <c r="K462" s="107">
        <v>500000</v>
      </c>
      <c r="L462" s="107">
        <v>500000</v>
      </c>
      <c r="M462" s="107">
        <v>500000</v>
      </c>
      <c r="N462" s="107">
        <v>500000</v>
      </c>
    </row>
    <row r="463" spans="1:14" ht="14.5" x14ac:dyDescent="0.35">
      <c r="A463" s="52">
        <v>64</v>
      </c>
      <c r="B463" s="104" t="s">
        <v>297</v>
      </c>
      <c r="C463" s="58">
        <v>0</v>
      </c>
      <c r="D463" s="58">
        <v>0</v>
      </c>
      <c r="E463" s="58">
        <v>0</v>
      </c>
      <c r="F463" s="58">
        <v>0</v>
      </c>
      <c r="G463" s="58">
        <v>0</v>
      </c>
      <c r="H463" s="134">
        <v>125000</v>
      </c>
      <c r="I463" s="134">
        <v>0</v>
      </c>
      <c r="J463" s="134">
        <v>0</v>
      </c>
      <c r="K463" s="134">
        <v>0</v>
      </c>
      <c r="L463" s="58">
        <v>0</v>
      </c>
      <c r="M463" s="58">
        <v>0</v>
      </c>
      <c r="N463" s="58">
        <v>0</v>
      </c>
    </row>
    <row r="464" spans="1:14" ht="14.5" x14ac:dyDescent="0.35">
      <c r="A464" s="51">
        <v>65</v>
      </c>
      <c r="B464" s="104" t="s">
        <v>298</v>
      </c>
      <c r="C464" s="58">
        <v>0</v>
      </c>
      <c r="D464" s="58">
        <v>0</v>
      </c>
      <c r="E464" s="58">
        <v>0</v>
      </c>
      <c r="F464" s="58">
        <v>0</v>
      </c>
      <c r="G464" s="58">
        <v>0</v>
      </c>
      <c r="H464" s="58">
        <v>0</v>
      </c>
      <c r="I464" s="107">
        <v>2750000</v>
      </c>
      <c r="J464" s="134">
        <v>0</v>
      </c>
      <c r="K464" s="134">
        <v>0</v>
      </c>
      <c r="L464" s="58">
        <v>0</v>
      </c>
      <c r="M464" s="58">
        <v>0</v>
      </c>
      <c r="N464" s="58">
        <v>0</v>
      </c>
    </row>
    <row r="465" spans="1:19" ht="14.5" x14ac:dyDescent="0.35">
      <c r="A465" s="52">
        <v>66</v>
      </c>
      <c r="B465" s="104" t="s">
        <v>299</v>
      </c>
      <c r="C465" s="58">
        <v>0</v>
      </c>
      <c r="D465" s="58">
        <v>0</v>
      </c>
      <c r="E465" s="58">
        <v>0</v>
      </c>
      <c r="F465" s="58">
        <v>0</v>
      </c>
      <c r="G465" s="58">
        <v>0</v>
      </c>
      <c r="H465" s="58">
        <v>0</v>
      </c>
      <c r="I465" s="107">
        <v>200000</v>
      </c>
      <c r="J465" s="134">
        <v>0</v>
      </c>
      <c r="K465" s="107">
        <v>1000000</v>
      </c>
      <c r="L465" s="58">
        <v>0</v>
      </c>
      <c r="M465" s="58">
        <v>0</v>
      </c>
      <c r="N465" s="58">
        <v>0</v>
      </c>
    </row>
    <row r="466" spans="1:19" ht="14.5" x14ac:dyDescent="0.35">
      <c r="A466" s="51">
        <v>67</v>
      </c>
      <c r="B466" s="104" t="s">
        <v>300</v>
      </c>
      <c r="C466" s="58">
        <v>0</v>
      </c>
      <c r="D466" s="58">
        <v>0</v>
      </c>
      <c r="E466" s="58">
        <v>0</v>
      </c>
      <c r="F466" s="58">
        <v>0</v>
      </c>
      <c r="G466" s="58">
        <v>0</v>
      </c>
      <c r="H466" s="58">
        <v>0</v>
      </c>
      <c r="I466" s="107">
        <v>1000000</v>
      </c>
      <c r="J466" s="134">
        <v>0</v>
      </c>
      <c r="K466" s="134">
        <v>0</v>
      </c>
      <c r="L466" s="58">
        <v>0</v>
      </c>
      <c r="M466" s="58">
        <v>0</v>
      </c>
      <c r="N466" s="58">
        <v>0</v>
      </c>
    </row>
    <row r="467" spans="1:19" ht="14.5" x14ac:dyDescent="0.35">
      <c r="A467" s="52">
        <v>68</v>
      </c>
      <c r="B467" s="182" t="s">
        <v>307</v>
      </c>
      <c r="C467" s="58">
        <v>0</v>
      </c>
      <c r="D467" s="58">
        <v>0</v>
      </c>
      <c r="E467" s="58">
        <v>0</v>
      </c>
      <c r="F467" s="58">
        <v>0</v>
      </c>
      <c r="G467" s="58">
        <v>0</v>
      </c>
      <c r="H467" s="58">
        <v>0</v>
      </c>
      <c r="I467" s="58">
        <v>0</v>
      </c>
      <c r="J467" s="58">
        <v>0</v>
      </c>
      <c r="K467" s="58">
        <v>0</v>
      </c>
      <c r="L467" s="58">
        <v>0</v>
      </c>
      <c r="M467" s="58">
        <v>0</v>
      </c>
      <c r="N467" s="58">
        <v>4000000</v>
      </c>
    </row>
    <row r="468" spans="1:19" ht="14.5" x14ac:dyDescent="0.35">
      <c r="A468" s="51">
        <v>69</v>
      </c>
      <c r="B468" s="182" t="s">
        <v>306</v>
      </c>
      <c r="C468" s="58">
        <v>0</v>
      </c>
      <c r="D468" s="58">
        <v>0</v>
      </c>
      <c r="E468" s="58">
        <v>0</v>
      </c>
      <c r="F468" s="58">
        <v>0</v>
      </c>
      <c r="G468" s="58">
        <v>0</v>
      </c>
      <c r="H468" s="58">
        <v>0</v>
      </c>
      <c r="I468" s="58">
        <v>0</v>
      </c>
      <c r="J468" s="58">
        <v>0</v>
      </c>
      <c r="K468" s="58">
        <v>0</v>
      </c>
      <c r="L468" s="58">
        <v>0</v>
      </c>
      <c r="M468" s="58">
        <v>0</v>
      </c>
      <c r="N468" s="58">
        <v>250000</v>
      </c>
    </row>
    <row r="469" spans="1:19" ht="14.5" x14ac:dyDescent="0.35">
      <c r="A469" s="51"/>
      <c r="B469" s="184"/>
      <c r="C469" s="58"/>
      <c r="D469" s="58"/>
      <c r="E469" s="58"/>
      <c r="F469" s="134"/>
      <c r="G469" s="134"/>
      <c r="H469" s="134"/>
      <c r="I469" s="58"/>
      <c r="J469" s="58"/>
      <c r="K469" s="58"/>
      <c r="L469" s="58"/>
      <c r="M469" s="58"/>
      <c r="N469" s="58"/>
    </row>
    <row r="470" spans="1:19" ht="16.5" customHeight="1" x14ac:dyDescent="0.35">
      <c r="A470" s="52"/>
      <c r="B470" s="182"/>
      <c r="C470" s="58"/>
      <c r="D470" s="58"/>
      <c r="E470" s="58"/>
      <c r="F470" s="134"/>
      <c r="G470" s="134"/>
      <c r="H470" s="134"/>
      <c r="I470" s="49"/>
      <c r="J470" s="49"/>
      <c r="K470" s="49"/>
      <c r="L470" s="49"/>
      <c r="M470" s="49"/>
      <c r="N470" s="49"/>
      <c r="R470" s="59"/>
      <c r="S470" s="59"/>
    </row>
    <row r="471" spans="1:19" ht="19.5" customHeight="1" x14ac:dyDescent="0.35">
      <c r="A471" s="73" t="s">
        <v>155</v>
      </c>
      <c r="B471" s="136" t="s">
        <v>156</v>
      </c>
      <c r="C471" s="58"/>
      <c r="D471" s="58"/>
      <c r="E471" s="58"/>
      <c r="F471" s="134"/>
      <c r="G471" s="134"/>
      <c r="H471" s="134"/>
      <c r="I471" s="74"/>
      <c r="J471" s="137"/>
      <c r="K471" s="74"/>
      <c r="L471" s="58">
        <v>0</v>
      </c>
      <c r="M471" s="58">
        <v>0</v>
      </c>
      <c r="N471" s="58">
        <v>0</v>
      </c>
    </row>
    <row r="472" spans="1:19" ht="16.5" customHeight="1" x14ac:dyDescent="0.35">
      <c r="A472" s="52">
        <v>1</v>
      </c>
      <c r="B472" s="76" t="s">
        <v>201</v>
      </c>
      <c r="C472" s="58">
        <v>100000</v>
      </c>
      <c r="D472" s="58">
        <v>100000</v>
      </c>
      <c r="E472" s="58">
        <v>100000</v>
      </c>
      <c r="F472" s="58">
        <v>100000</v>
      </c>
      <c r="G472" s="58">
        <v>100000</v>
      </c>
      <c r="H472" s="58">
        <v>100000</v>
      </c>
      <c r="I472" s="58">
        <v>100000</v>
      </c>
      <c r="J472" s="58">
        <v>100000</v>
      </c>
      <c r="K472" s="58">
        <v>100000</v>
      </c>
      <c r="L472" s="58">
        <v>100000</v>
      </c>
      <c r="M472" s="58">
        <v>100000</v>
      </c>
      <c r="N472" s="58">
        <v>100000</v>
      </c>
    </row>
    <row r="473" spans="1:19" ht="16.5" customHeight="1" x14ac:dyDescent="0.35">
      <c r="A473" s="52">
        <v>2</v>
      </c>
      <c r="B473" s="60" t="s">
        <v>202</v>
      </c>
      <c r="C473" s="58">
        <v>0</v>
      </c>
      <c r="D473" s="58">
        <v>0</v>
      </c>
      <c r="E473" s="58">
        <v>0</v>
      </c>
      <c r="F473" s="58">
        <v>10000</v>
      </c>
      <c r="G473" s="58">
        <v>0</v>
      </c>
      <c r="H473" s="58">
        <v>0</v>
      </c>
      <c r="I473" s="58">
        <v>0</v>
      </c>
      <c r="J473" s="58">
        <v>0</v>
      </c>
      <c r="K473" s="58">
        <v>0</v>
      </c>
      <c r="L473" s="58">
        <v>0</v>
      </c>
      <c r="M473" s="58">
        <v>0</v>
      </c>
      <c r="N473" s="58">
        <v>0</v>
      </c>
    </row>
    <row r="474" spans="1:19" ht="14.5" x14ac:dyDescent="0.35">
      <c r="A474" s="52">
        <v>3</v>
      </c>
      <c r="B474" s="181" t="s">
        <v>231</v>
      </c>
      <c r="C474" s="58">
        <v>100000</v>
      </c>
      <c r="D474" s="58">
        <v>100000</v>
      </c>
      <c r="E474" s="58">
        <v>100000</v>
      </c>
      <c r="F474" s="58">
        <v>100000</v>
      </c>
      <c r="G474" s="58">
        <v>100000</v>
      </c>
      <c r="H474" s="58">
        <v>100000</v>
      </c>
      <c r="I474" s="58">
        <v>100000</v>
      </c>
      <c r="J474" s="49">
        <v>80000</v>
      </c>
      <c r="K474" s="49">
        <v>80000</v>
      </c>
      <c r="L474" s="49">
        <v>80000</v>
      </c>
      <c r="M474" s="49">
        <v>80000</v>
      </c>
      <c r="N474" s="49">
        <v>80000</v>
      </c>
    </row>
    <row r="475" spans="1:19" ht="14.5" x14ac:dyDescent="0.35">
      <c r="A475" s="52">
        <v>4</v>
      </c>
      <c r="B475" s="84" t="s">
        <v>212</v>
      </c>
      <c r="C475" s="58">
        <v>100000</v>
      </c>
      <c r="D475" s="58">
        <v>100000</v>
      </c>
      <c r="E475" s="58">
        <v>100000</v>
      </c>
      <c r="F475" s="58">
        <v>100000</v>
      </c>
      <c r="G475" s="58">
        <v>100000</v>
      </c>
      <c r="H475" s="58">
        <v>100000</v>
      </c>
      <c r="I475" s="58">
        <v>100000</v>
      </c>
      <c r="J475" s="49">
        <v>80000</v>
      </c>
      <c r="K475" s="49">
        <v>80000</v>
      </c>
      <c r="L475" s="49">
        <v>80000</v>
      </c>
      <c r="M475" s="49">
        <v>80000</v>
      </c>
      <c r="N475" s="49">
        <v>80000</v>
      </c>
    </row>
    <row r="476" spans="1:19" ht="14.5" x14ac:dyDescent="0.35">
      <c r="A476" s="52">
        <v>5</v>
      </c>
      <c r="B476" s="84" t="s">
        <v>213</v>
      </c>
      <c r="C476" s="58">
        <v>0</v>
      </c>
      <c r="D476" s="58">
        <v>20000</v>
      </c>
      <c r="E476" s="58">
        <v>5000</v>
      </c>
      <c r="F476" s="134">
        <v>0</v>
      </c>
      <c r="G476" s="134">
        <v>10000</v>
      </c>
      <c r="H476" s="134">
        <v>25000</v>
      </c>
      <c r="I476" s="49">
        <v>26000</v>
      </c>
      <c r="J476" s="49">
        <v>25000</v>
      </c>
      <c r="K476" s="49">
        <v>35000</v>
      </c>
      <c r="L476" s="49">
        <v>25000</v>
      </c>
      <c r="M476" s="49">
        <v>25000</v>
      </c>
      <c r="N476" s="49">
        <v>25000</v>
      </c>
    </row>
    <row r="477" spans="1:19" ht="14.5" x14ac:dyDescent="0.35">
      <c r="A477" s="52">
        <v>6</v>
      </c>
      <c r="B477" s="84" t="s">
        <v>214</v>
      </c>
      <c r="C477" s="58">
        <v>82000</v>
      </c>
      <c r="D477" s="58">
        <v>77000</v>
      </c>
      <c r="E477" s="58">
        <v>13000</v>
      </c>
      <c r="F477" s="134">
        <v>50000</v>
      </c>
      <c r="G477" s="134">
        <v>30000</v>
      </c>
      <c r="H477" s="134">
        <v>50000</v>
      </c>
      <c r="I477" s="49">
        <v>115000</v>
      </c>
      <c r="J477" s="49">
        <v>50000</v>
      </c>
      <c r="K477" s="49">
        <v>30000</v>
      </c>
      <c r="L477" s="49">
        <v>25000</v>
      </c>
      <c r="M477" s="49">
        <v>25000</v>
      </c>
      <c r="N477" s="49">
        <v>25000</v>
      </c>
    </row>
    <row r="478" spans="1:19" ht="14.5" x14ac:dyDescent="0.35">
      <c r="A478" s="52">
        <v>7</v>
      </c>
      <c r="B478" s="181" t="s">
        <v>216</v>
      </c>
      <c r="C478" s="58">
        <v>25000</v>
      </c>
      <c r="D478" s="58">
        <v>25000</v>
      </c>
      <c r="E478" s="58">
        <v>25000</v>
      </c>
      <c r="F478" s="58">
        <v>25000</v>
      </c>
      <c r="G478" s="58">
        <v>25000</v>
      </c>
      <c r="H478" s="58">
        <v>25000</v>
      </c>
      <c r="I478" s="58">
        <v>25000</v>
      </c>
      <c r="J478" s="58">
        <v>25000</v>
      </c>
      <c r="K478" s="58">
        <v>25000</v>
      </c>
      <c r="L478" s="58">
        <v>25000</v>
      </c>
      <c r="M478" s="58">
        <v>25000</v>
      </c>
      <c r="N478" s="58">
        <v>25000</v>
      </c>
    </row>
    <row r="479" spans="1:19" ht="14.5" x14ac:dyDescent="0.35">
      <c r="A479" s="52">
        <v>8</v>
      </c>
      <c r="B479" s="181" t="s">
        <v>217</v>
      </c>
      <c r="C479" s="58">
        <v>25000</v>
      </c>
      <c r="D479" s="58">
        <v>25000</v>
      </c>
      <c r="E479" s="58">
        <v>25000</v>
      </c>
      <c r="F479" s="58">
        <v>25000</v>
      </c>
      <c r="G479" s="58">
        <v>25000</v>
      </c>
      <c r="H479" s="58">
        <v>25000</v>
      </c>
      <c r="I479" s="58">
        <v>25000</v>
      </c>
      <c r="J479" s="58">
        <v>25000</v>
      </c>
      <c r="K479" s="58">
        <v>25000</v>
      </c>
      <c r="L479" s="58">
        <v>25000</v>
      </c>
      <c r="M479" s="58">
        <v>25000</v>
      </c>
      <c r="N479" s="58">
        <v>25000</v>
      </c>
      <c r="P479" s="177">
        <f>150000*129</f>
        <v>19350000</v>
      </c>
    </row>
    <row r="480" spans="1:19" ht="14.5" x14ac:dyDescent="0.35">
      <c r="A480" s="52">
        <v>9</v>
      </c>
      <c r="B480" s="60" t="s">
        <v>260</v>
      </c>
      <c r="C480" s="58">
        <v>20000</v>
      </c>
      <c r="D480" s="58">
        <v>0</v>
      </c>
      <c r="E480" s="58">
        <v>0</v>
      </c>
      <c r="F480" s="134">
        <v>0</v>
      </c>
      <c r="G480" s="134">
        <v>0</v>
      </c>
      <c r="H480" s="134">
        <v>0</v>
      </c>
      <c r="I480" s="134">
        <v>0</v>
      </c>
      <c r="J480" s="134">
        <v>0</v>
      </c>
      <c r="K480" s="134">
        <v>0</v>
      </c>
      <c r="L480" s="58">
        <v>0</v>
      </c>
      <c r="M480" s="58">
        <v>0</v>
      </c>
      <c r="N480" s="58">
        <v>0</v>
      </c>
    </row>
    <row r="481" spans="1:19" s="59" customFormat="1" ht="14.5" x14ac:dyDescent="0.35">
      <c r="A481" s="52">
        <v>10</v>
      </c>
      <c r="B481" s="60" t="s">
        <v>223</v>
      </c>
      <c r="C481" s="58">
        <f>95000+256000+666525</f>
        <v>1017525</v>
      </c>
      <c r="D481" s="58">
        <f>96000+200000+32000+66250.14+640000</f>
        <v>1034250.14</v>
      </c>
      <c r="E481" s="58">
        <f>95000+732000+865000</f>
        <v>1692000</v>
      </c>
      <c r="F481" s="134">
        <f>95000+17500+30000+575000+20000</f>
        <v>737500</v>
      </c>
      <c r="G481" s="134">
        <f>290000+15000+1135000</f>
        <v>1440000</v>
      </c>
      <c r="H481" s="134">
        <f>95000+22618.61+15000+30000+1135000+15000</f>
        <v>1312618.6099999999</v>
      </c>
      <c r="I481" s="49">
        <f>95000+57499.1+1135000</f>
        <v>1287499.1000000001</v>
      </c>
      <c r="J481" s="49">
        <f>95000+193750+1145000</f>
        <v>1433750</v>
      </c>
      <c r="K481" s="49">
        <f>90000+25000+70000+40000+20000</f>
        <v>245000</v>
      </c>
      <c r="L481" s="58">
        <f>90000+1000000+5675</f>
        <v>1095675</v>
      </c>
      <c r="M481" s="58">
        <f>90000+18750+10000</f>
        <v>118750</v>
      </c>
      <c r="N481" s="58">
        <f>90000+13750</f>
        <v>103750</v>
      </c>
      <c r="P481" s="10"/>
      <c r="Q481" s="10"/>
      <c r="R481" s="10"/>
      <c r="S481" s="10"/>
    </row>
    <row r="482" spans="1:19" ht="14.5" x14ac:dyDescent="0.35">
      <c r="A482" s="52">
        <v>11</v>
      </c>
      <c r="B482" s="60" t="s">
        <v>258</v>
      </c>
      <c r="C482" s="58">
        <v>12000</v>
      </c>
      <c r="D482" s="58">
        <v>14000</v>
      </c>
      <c r="E482" s="58">
        <v>4000</v>
      </c>
      <c r="F482" s="134">
        <v>42500</v>
      </c>
      <c r="G482" s="134">
        <v>50000</v>
      </c>
      <c r="H482" s="134">
        <v>2000</v>
      </c>
      <c r="I482" s="49">
        <v>25000</v>
      </c>
      <c r="J482" s="49">
        <f>20000+9000+20000+15000+30000</f>
        <v>94000</v>
      </c>
      <c r="K482" s="49">
        <v>10000</v>
      </c>
      <c r="L482" s="58">
        <f>16000+20000</f>
        <v>36000</v>
      </c>
      <c r="M482" s="58">
        <f>30000+50000+10000</f>
        <v>90000</v>
      </c>
      <c r="N482" s="58">
        <f>25000</f>
        <v>25000</v>
      </c>
    </row>
    <row r="483" spans="1:19" x14ac:dyDescent="0.35">
      <c r="A483" s="52">
        <v>12</v>
      </c>
      <c r="B483" s="181" t="s">
        <v>218</v>
      </c>
      <c r="C483" s="58">
        <v>0</v>
      </c>
      <c r="D483" s="58">
        <v>300000</v>
      </c>
      <c r="E483" s="58">
        <v>0</v>
      </c>
      <c r="F483" s="134">
        <v>0</v>
      </c>
      <c r="G483" s="134">
        <v>300000</v>
      </c>
      <c r="I483" s="134">
        <v>0</v>
      </c>
      <c r="J483" s="49">
        <v>300000</v>
      </c>
      <c r="K483" s="49">
        <v>0</v>
      </c>
      <c r="L483" s="58">
        <v>0</v>
      </c>
      <c r="M483" s="58">
        <v>0</v>
      </c>
      <c r="N483" s="49">
        <v>300000</v>
      </c>
    </row>
    <row r="484" spans="1:19" ht="14.5" x14ac:dyDescent="0.35">
      <c r="A484" s="52">
        <v>13</v>
      </c>
      <c r="B484" s="84" t="s">
        <v>219</v>
      </c>
      <c r="C484" s="58">
        <v>0</v>
      </c>
      <c r="D484" s="58">
        <v>300000</v>
      </c>
      <c r="E484" s="58">
        <v>0</v>
      </c>
      <c r="F484" s="134">
        <v>0</v>
      </c>
      <c r="G484" s="134">
        <v>0</v>
      </c>
      <c r="H484" s="134">
        <v>200000</v>
      </c>
      <c r="I484" s="134">
        <v>0</v>
      </c>
      <c r="J484" s="49">
        <v>300000</v>
      </c>
      <c r="K484" s="49">
        <v>0</v>
      </c>
      <c r="L484" s="58">
        <v>0</v>
      </c>
      <c r="M484" s="58">
        <v>0</v>
      </c>
      <c r="N484" s="49">
        <v>300000</v>
      </c>
    </row>
    <row r="485" spans="1:19" ht="14.5" x14ac:dyDescent="0.35">
      <c r="A485" s="52">
        <v>14</v>
      </c>
      <c r="B485" s="138" t="s">
        <v>227</v>
      </c>
      <c r="C485" s="58">
        <v>0</v>
      </c>
      <c r="D485" s="58">
        <v>300000</v>
      </c>
      <c r="E485" s="58">
        <v>0</v>
      </c>
      <c r="F485" s="134">
        <v>500000</v>
      </c>
      <c r="G485" s="134">
        <v>0</v>
      </c>
      <c r="H485" s="134">
        <v>0</v>
      </c>
      <c r="I485" s="134">
        <v>0</v>
      </c>
      <c r="J485" s="49">
        <v>500000</v>
      </c>
      <c r="K485" s="49">
        <v>0</v>
      </c>
      <c r="L485" s="58">
        <v>0</v>
      </c>
      <c r="M485" s="58">
        <v>0</v>
      </c>
      <c r="N485" s="58">
        <v>0</v>
      </c>
    </row>
    <row r="486" spans="1:19" ht="14.5" x14ac:dyDescent="0.35">
      <c r="A486" s="52">
        <v>15</v>
      </c>
      <c r="B486" s="182" t="s">
        <v>256</v>
      </c>
      <c r="C486" s="58">
        <v>0</v>
      </c>
      <c r="D486" s="58">
        <v>0</v>
      </c>
      <c r="E486" s="58">
        <v>255000</v>
      </c>
      <c r="F486" s="134">
        <v>0</v>
      </c>
      <c r="G486" s="134">
        <v>0</v>
      </c>
      <c r="H486" s="134">
        <v>208000</v>
      </c>
      <c r="I486" s="134">
        <v>0</v>
      </c>
      <c r="J486" s="49">
        <v>0</v>
      </c>
      <c r="K486" s="49">
        <v>0</v>
      </c>
      <c r="L486" s="58">
        <v>0</v>
      </c>
      <c r="M486" s="58">
        <v>0</v>
      </c>
      <c r="N486" s="58">
        <v>0</v>
      </c>
    </row>
    <row r="487" spans="1:19" ht="14.5" x14ac:dyDescent="0.35">
      <c r="A487" s="52">
        <v>16</v>
      </c>
      <c r="B487" s="182" t="s">
        <v>262</v>
      </c>
      <c r="C487" s="58">
        <v>0</v>
      </c>
      <c r="D487" s="58">
        <v>0</v>
      </c>
      <c r="E487" s="58">
        <v>0</v>
      </c>
      <c r="F487" s="58">
        <v>700000</v>
      </c>
      <c r="G487" s="58">
        <v>0</v>
      </c>
      <c r="H487" s="58">
        <v>0</v>
      </c>
      <c r="I487" s="134">
        <v>0</v>
      </c>
      <c r="J487" s="49">
        <v>0</v>
      </c>
      <c r="K487" s="49">
        <v>0</v>
      </c>
      <c r="L487" s="58">
        <v>0</v>
      </c>
      <c r="M487" s="58">
        <v>0</v>
      </c>
      <c r="N487" s="58">
        <v>0</v>
      </c>
    </row>
    <row r="488" spans="1:19" ht="14.5" x14ac:dyDescent="0.35">
      <c r="A488" s="52">
        <v>17</v>
      </c>
      <c r="B488" s="182" t="s">
        <v>293</v>
      </c>
      <c r="C488" s="58">
        <v>0</v>
      </c>
      <c r="D488" s="58">
        <v>0</v>
      </c>
      <c r="E488" s="58">
        <v>0</v>
      </c>
      <c r="F488" s="58">
        <v>500</v>
      </c>
      <c r="G488" s="58">
        <v>98</v>
      </c>
      <c r="H488" s="58">
        <v>0</v>
      </c>
      <c r="I488" s="134">
        <v>0</v>
      </c>
      <c r="J488" s="49">
        <v>0</v>
      </c>
      <c r="K488" s="49">
        <v>0</v>
      </c>
      <c r="L488" s="58">
        <v>0</v>
      </c>
      <c r="M488" s="58">
        <v>0</v>
      </c>
      <c r="N488" s="58">
        <v>0</v>
      </c>
    </row>
    <row r="489" spans="1:19" ht="14.5" x14ac:dyDescent="0.35">
      <c r="A489" s="52">
        <v>18</v>
      </c>
      <c r="B489" s="182" t="s">
        <v>292</v>
      </c>
      <c r="C489" s="58">
        <v>0</v>
      </c>
      <c r="D489" s="58">
        <v>0</v>
      </c>
      <c r="E489" s="58">
        <v>0</v>
      </c>
      <c r="F489" s="58">
        <v>5000</v>
      </c>
      <c r="G489" s="58">
        <v>0</v>
      </c>
      <c r="H489" s="58">
        <v>0</v>
      </c>
      <c r="I489" s="134">
        <v>0</v>
      </c>
      <c r="J489" s="49">
        <v>0</v>
      </c>
      <c r="K489" s="49">
        <v>0</v>
      </c>
      <c r="L489" s="58">
        <v>0</v>
      </c>
      <c r="M489" s="58">
        <v>0</v>
      </c>
      <c r="N489" s="58">
        <v>0</v>
      </c>
    </row>
    <row r="490" spans="1:19" ht="14.5" x14ac:dyDescent="0.35">
      <c r="A490" s="52">
        <v>19</v>
      </c>
      <c r="B490" s="139" t="s">
        <v>289</v>
      </c>
      <c r="C490" s="58">
        <v>0</v>
      </c>
      <c r="D490" s="58">
        <v>0</v>
      </c>
      <c r="E490" s="58">
        <v>0</v>
      </c>
      <c r="F490" s="58">
        <v>0</v>
      </c>
      <c r="G490" s="58">
        <v>0</v>
      </c>
      <c r="H490" s="58">
        <v>200000</v>
      </c>
      <c r="I490" s="134">
        <v>0</v>
      </c>
      <c r="J490" s="49">
        <v>0</v>
      </c>
      <c r="K490" s="49">
        <v>0</v>
      </c>
      <c r="L490" s="58">
        <v>0</v>
      </c>
      <c r="M490" s="58">
        <v>0</v>
      </c>
      <c r="N490" s="58">
        <v>0</v>
      </c>
    </row>
    <row r="491" spans="1:19" ht="14.5" x14ac:dyDescent="0.35">
      <c r="A491" s="52">
        <v>20</v>
      </c>
      <c r="B491" s="104" t="s">
        <v>291</v>
      </c>
      <c r="C491" s="58">
        <v>0</v>
      </c>
      <c r="D491" s="58">
        <v>0</v>
      </c>
      <c r="E491" s="58">
        <v>0</v>
      </c>
      <c r="F491" s="58">
        <v>0</v>
      </c>
      <c r="G491" s="58">
        <v>0</v>
      </c>
      <c r="H491" s="58">
        <v>87000</v>
      </c>
      <c r="I491" s="134">
        <v>0</v>
      </c>
      <c r="J491" s="49">
        <v>0</v>
      </c>
      <c r="K491" s="49">
        <v>0</v>
      </c>
      <c r="L491" s="58">
        <v>0</v>
      </c>
      <c r="M491" s="58">
        <v>0</v>
      </c>
      <c r="N491" s="58">
        <v>0</v>
      </c>
    </row>
    <row r="492" spans="1:19" ht="14.5" x14ac:dyDescent="0.35">
      <c r="A492" s="52">
        <v>21</v>
      </c>
      <c r="B492" s="182" t="s">
        <v>301</v>
      </c>
      <c r="C492" s="58">
        <v>0</v>
      </c>
      <c r="D492" s="58">
        <v>0</v>
      </c>
      <c r="E492" s="58">
        <v>0</v>
      </c>
      <c r="F492" s="58">
        <v>0</v>
      </c>
      <c r="G492" s="58">
        <v>0</v>
      </c>
      <c r="H492" s="58">
        <v>0</v>
      </c>
      <c r="I492" s="134">
        <v>0</v>
      </c>
      <c r="J492" s="49">
        <v>50000</v>
      </c>
      <c r="K492" s="49">
        <v>0</v>
      </c>
      <c r="L492" s="58">
        <v>0</v>
      </c>
      <c r="M492" s="58">
        <v>0</v>
      </c>
      <c r="N492" s="58">
        <v>0</v>
      </c>
    </row>
    <row r="493" spans="1:19" ht="14.5" x14ac:dyDescent="0.35">
      <c r="A493" s="52">
        <v>22</v>
      </c>
      <c r="B493" s="182" t="s">
        <v>302</v>
      </c>
      <c r="C493" s="58">
        <v>0</v>
      </c>
      <c r="D493" s="58">
        <v>0</v>
      </c>
      <c r="E493" s="58">
        <v>0</v>
      </c>
      <c r="F493" s="58">
        <v>0</v>
      </c>
      <c r="G493" s="58">
        <v>0</v>
      </c>
      <c r="H493" s="58">
        <v>0</v>
      </c>
      <c r="I493" s="134">
        <v>0</v>
      </c>
      <c r="J493" s="49">
        <v>0</v>
      </c>
      <c r="K493" s="49">
        <v>700000</v>
      </c>
      <c r="L493" s="58">
        <v>0</v>
      </c>
      <c r="M493" s="58">
        <v>0</v>
      </c>
      <c r="N493" s="58">
        <v>0</v>
      </c>
      <c r="Q493" s="59"/>
    </row>
    <row r="494" spans="1:19" ht="14.5" x14ac:dyDescent="0.35">
      <c r="A494" s="94"/>
      <c r="B494" s="140"/>
      <c r="C494" s="141"/>
      <c r="D494" s="141"/>
      <c r="E494" s="141"/>
      <c r="F494" s="141"/>
      <c r="G494" s="141"/>
      <c r="H494" s="141"/>
      <c r="I494" s="95"/>
      <c r="J494" s="95"/>
      <c r="K494" s="95"/>
      <c r="L494" s="141"/>
      <c r="M494" s="141"/>
      <c r="N494" s="141"/>
    </row>
    <row r="495" spans="1:19" ht="14.5" x14ac:dyDescent="0.35">
      <c r="A495" s="54"/>
      <c r="B495" s="142"/>
      <c r="C495" s="143"/>
      <c r="D495" s="144"/>
      <c r="E495" s="145"/>
      <c r="F495" s="145"/>
      <c r="G495" s="145"/>
      <c r="H495" s="146"/>
      <c r="I495" s="144"/>
      <c r="J495" s="46"/>
      <c r="K495" s="26"/>
      <c r="L495" s="17"/>
      <c r="M495" s="147"/>
      <c r="N495" s="144"/>
    </row>
    <row r="496" spans="1:19" ht="14.5" x14ac:dyDescent="0.35">
      <c r="A496" s="203" t="s">
        <v>224</v>
      </c>
      <c r="B496" s="203"/>
      <c r="C496" s="203"/>
      <c r="D496" s="203"/>
      <c r="E496" s="203"/>
      <c r="F496" s="203"/>
      <c r="G496" s="203"/>
      <c r="H496" s="203"/>
      <c r="I496" s="203"/>
      <c r="J496" s="203"/>
      <c r="K496" s="203"/>
      <c r="L496" s="203"/>
      <c r="M496" s="203"/>
      <c r="N496" s="203"/>
    </row>
    <row r="497" spans="1:15" ht="14.5" x14ac:dyDescent="0.35">
      <c r="A497" s="206" t="s">
        <v>314</v>
      </c>
      <c r="B497" s="206"/>
      <c r="C497" s="206"/>
      <c r="D497" s="206"/>
      <c r="E497" s="206"/>
      <c r="F497" s="206"/>
      <c r="G497" s="206"/>
      <c r="H497" s="206"/>
      <c r="I497" s="206"/>
      <c r="J497" s="206"/>
      <c r="K497" s="206"/>
      <c r="L497" s="206"/>
      <c r="M497" s="206"/>
      <c r="N497" s="206"/>
    </row>
    <row r="498" spans="1:15" ht="14.5" x14ac:dyDescent="0.35">
      <c r="A498" s="9"/>
      <c r="B498" s="148"/>
      <c r="C498" s="149"/>
      <c r="D498" s="26"/>
      <c r="E498" s="150"/>
      <c r="F498" s="150"/>
      <c r="G498" s="150"/>
      <c r="H498" s="30"/>
      <c r="I498" s="26"/>
      <c r="J498" s="46"/>
      <c r="K498" s="26"/>
      <c r="L498" s="17"/>
      <c r="M498" s="151"/>
      <c r="N498" s="26"/>
    </row>
    <row r="499" spans="1:15" ht="14.5" x14ac:dyDescent="0.35">
      <c r="A499" s="207" t="s">
        <v>141</v>
      </c>
      <c r="B499" s="152" t="s">
        <v>225</v>
      </c>
      <c r="C499" s="153"/>
      <c r="D499" s="55" t="s">
        <v>143</v>
      </c>
      <c r="E499" s="154" t="s">
        <v>144</v>
      </c>
      <c r="F499" s="154" t="s">
        <v>145</v>
      </c>
      <c r="G499" s="154" t="s">
        <v>146</v>
      </c>
      <c r="H499" s="55" t="s">
        <v>8</v>
      </c>
      <c r="I499" s="55" t="s">
        <v>9</v>
      </c>
      <c r="J499" s="55" t="s">
        <v>147</v>
      </c>
      <c r="K499" s="55" t="s">
        <v>148</v>
      </c>
      <c r="L499" s="55" t="s">
        <v>149</v>
      </c>
      <c r="M499" s="55" t="s">
        <v>150</v>
      </c>
      <c r="N499" s="55" t="s">
        <v>151</v>
      </c>
      <c r="O499" s="55" t="s">
        <v>152</v>
      </c>
    </row>
    <row r="500" spans="1:15" ht="14.5" x14ac:dyDescent="0.35">
      <c r="A500" s="208"/>
      <c r="B500" s="155" t="s">
        <v>226</v>
      </c>
      <c r="C500" s="156"/>
      <c r="D500" s="113">
        <v>2021</v>
      </c>
      <c r="E500" s="157">
        <v>2021</v>
      </c>
      <c r="F500" s="157">
        <v>2021</v>
      </c>
      <c r="G500" s="157">
        <v>2021</v>
      </c>
      <c r="H500" s="113">
        <v>2021</v>
      </c>
      <c r="I500" s="113">
        <v>2021</v>
      </c>
      <c r="J500" s="113">
        <v>2021</v>
      </c>
      <c r="K500" s="113">
        <v>2021</v>
      </c>
      <c r="L500" s="113">
        <v>2021</v>
      </c>
      <c r="M500" s="113">
        <v>2021</v>
      </c>
      <c r="N500" s="113">
        <v>2021</v>
      </c>
      <c r="O500" s="113">
        <v>2021</v>
      </c>
    </row>
    <row r="501" spans="1:15" ht="14.5" x14ac:dyDescent="0.35">
      <c r="A501" s="47" t="s">
        <v>181</v>
      </c>
      <c r="B501" s="158" t="s">
        <v>154</v>
      </c>
      <c r="C501" s="156"/>
      <c r="D501" s="113"/>
      <c r="E501" s="157"/>
      <c r="F501" s="157"/>
      <c r="G501" s="157"/>
      <c r="H501" s="113"/>
      <c r="I501" s="113"/>
      <c r="J501" s="113"/>
      <c r="K501" s="113"/>
      <c r="L501" s="113"/>
      <c r="M501" s="113"/>
      <c r="N501" s="113"/>
      <c r="O501" s="113"/>
    </row>
    <row r="502" spans="1:15" ht="14.5" x14ac:dyDescent="0.35">
      <c r="A502" s="48">
        <v>1</v>
      </c>
      <c r="B502" s="181" t="s">
        <v>282</v>
      </c>
      <c r="C502" s="117"/>
      <c r="D502" s="49">
        <v>600000</v>
      </c>
      <c r="E502" s="49">
        <v>0</v>
      </c>
      <c r="F502" s="49">
        <v>0</v>
      </c>
      <c r="G502" s="49">
        <v>0</v>
      </c>
      <c r="H502" s="49">
        <v>0</v>
      </c>
      <c r="I502" s="49">
        <v>0</v>
      </c>
      <c r="J502" s="49">
        <v>0</v>
      </c>
      <c r="K502" s="49">
        <v>0</v>
      </c>
      <c r="L502" s="49">
        <v>0</v>
      </c>
      <c r="M502" s="49">
        <v>0</v>
      </c>
      <c r="N502" s="49">
        <v>0</v>
      </c>
      <c r="O502" s="49">
        <v>0</v>
      </c>
    </row>
    <row r="503" spans="1:15" ht="14.5" x14ac:dyDescent="0.35">
      <c r="A503" s="96">
        <v>2</v>
      </c>
      <c r="B503" s="181" t="s">
        <v>283</v>
      </c>
      <c r="C503" s="159"/>
      <c r="D503" s="49">
        <v>0</v>
      </c>
      <c r="E503" s="49">
        <v>0</v>
      </c>
      <c r="F503" s="49">
        <v>0</v>
      </c>
      <c r="G503" s="49">
        <v>0</v>
      </c>
      <c r="H503" s="49">
        <v>300000</v>
      </c>
      <c r="I503" s="49">
        <v>0</v>
      </c>
      <c r="J503" s="49">
        <v>0</v>
      </c>
      <c r="K503" s="49">
        <v>0</v>
      </c>
      <c r="L503" s="49">
        <v>0</v>
      </c>
      <c r="M503" s="49">
        <v>0</v>
      </c>
      <c r="N503" s="49">
        <v>0</v>
      </c>
      <c r="O503" s="49">
        <v>0</v>
      </c>
    </row>
    <row r="504" spans="1:15" ht="14.5" x14ac:dyDescent="0.35">
      <c r="A504" s="48">
        <v>3</v>
      </c>
      <c r="B504" s="181" t="s">
        <v>286</v>
      </c>
      <c r="C504" s="159"/>
      <c r="D504" s="49">
        <v>0</v>
      </c>
      <c r="E504" s="49">
        <v>0</v>
      </c>
      <c r="F504" s="49">
        <v>0</v>
      </c>
      <c r="G504" s="49">
        <v>0</v>
      </c>
      <c r="H504" s="49">
        <v>24525000</v>
      </c>
      <c r="I504" s="49">
        <v>0</v>
      </c>
      <c r="J504" s="49">
        <v>0</v>
      </c>
      <c r="K504" s="49">
        <v>0</v>
      </c>
      <c r="L504" s="49">
        <v>0</v>
      </c>
      <c r="M504" s="49">
        <v>0</v>
      </c>
      <c r="N504" s="49">
        <v>10000000</v>
      </c>
      <c r="O504" s="49">
        <v>0</v>
      </c>
    </row>
    <row r="505" spans="1:15" ht="14.5" x14ac:dyDescent="0.35">
      <c r="A505" s="96">
        <v>4</v>
      </c>
      <c r="B505" s="181" t="s">
        <v>287</v>
      </c>
      <c r="C505" s="159"/>
      <c r="D505" s="49">
        <v>0</v>
      </c>
      <c r="E505" s="49">
        <v>0</v>
      </c>
      <c r="F505" s="49">
        <v>0</v>
      </c>
      <c r="G505" s="49">
        <v>0</v>
      </c>
      <c r="H505" s="49">
        <v>1000000</v>
      </c>
      <c r="I505" s="49">
        <v>0</v>
      </c>
      <c r="J505" s="49">
        <v>0</v>
      </c>
      <c r="K505" s="49">
        <v>0</v>
      </c>
      <c r="L505" s="49">
        <v>0</v>
      </c>
      <c r="M505" s="49">
        <v>0</v>
      </c>
      <c r="N505" s="49">
        <v>0</v>
      </c>
      <c r="O505" s="49">
        <v>0</v>
      </c>
    </row>
    <row r="506" spans="1:15" ht="14.5" x14ac:dyDescent="0.35">
      <c r="A506" s="48">
        <v>5</v>
      </c>
      <c r="B506" s="181" t="s">
        <v>288</v>
      </c>
      <c r="C506" s="159"/>
      <c r="D506" s="49">
        <v>0</v>
      </c>
      <c r="E506" s="49">
        <v>0</v>
      </c>
      <c r="F506" s="49">
        <v>0</v>
      </c>
      <c r="G506" s="49">
        <v>0</v>
      </c>
      <c r="H506" s="49">
        <v>0</v>
      </c>
      <c r="I506" s="49">
        <v>1188000</v>
      </c>
      <c r="J506" s="49">
        <v>0</v>
      </c>
      <c r="K506" s="49">
        <v>0</v>
      </c>
      <c r="L506" s="49">
        <v>0</v>
      </c>
      <c r="M506" s="49">
        <v>0</v>
      </c>
      <c r="N506" s="49">
        <v>0</v>
      </c>
      <c r="O506" s="49">
        <v>0</v>
      </c>
    </row>
    <row r="507" spans="1:15" ht="14.5" x14ac:dyDescent="0.35">
      <c r="A507" s="50"/>
      <c r="B507" s="155"/>
      <c r="C507" s="156"/>
      <c r="D507" s="49"/>
      <c r="E507" s="49"/>
      <c r="F507" s="49"/>
      <c r="G507" s="49"/>
      <c r="H507" s="49"/>
      <c r="I507" s="49"/>
      <c r="J507" s="49"/>
      <c r="K507" s="49"/>
      <c r="L507" s="49"/>
      <c r="M507" s="49">
        <v>0</v>
      </c>
      <c r="N507" s="49">
        <v>0</v>
      </c>
      <c r="O507" s="49">
        <v>0</v>
      </c>
    </row>
    <row r="508" spans="1:15" ht="14.5" x14ac:dyDescent="0.35">
      <c r="A508" s="53" t="s">
        <v>155</v>
      </c>
      <c r="B508" s="160" t="s">
        <v>156</v>
      </c>
      <c r="C508" s="156"/>
      <c r="D508" s="49"/>
      <c r="E508" s="49"/>
      <c r="F508" s="49"/>
      <c r="G508" s="49"/>
      <c r="H508" s="49"/>
      <c r="I508" s="49"/>
      <c r="J508" s="49"/>
      <c r="K508" s="49"/>
      <c r="L508" s="49"/>
      <c r="M508" s="49">
        <v>0</v>
      </c>
      <c r="N508" s="49">
        <v>0</v>
      </c>
      <c r="O508" s="49">
        <v>0</v>
      </c>
    </row>
    <row r="509" spans="1:15" ht="14.5" x14ac:dyDescent="0.35">
      <c r="A509" s="52">
        <v>1</v>
      </c>
      <c r="B509" s="181" t="s">
        <v>257</v>
      </c>
      <c r="C509" s="161"/>
      <c r="D509" s="49">
        <v>321000</v>
      </c>
      <c r="E509" s="49">
        <v>205900</v>
      </c>
      <c r="F509" s="49">
        <v>226850</v>
      </c>
      <c r="G509" s="49">
        <v>376800</v>
      </c>
      <c r="H509" s="49">
        <v>442900</v>
      </c>
      <c r="I509" s="49">
        <v>219000</v>
      </c>
      <c r="J509" s="49">
        <v>318350</v>
      </c>
      <c r="K509" s="49">
        <v>255200</v>
      </c>
      <c r="L509" s="49">
        <v>89150</v>
      </c>
      <c r="M509" s="49">
        <v>242550</v>
      </c>
      <c r="N509" s="49">
        <v>217500</v>
      </c>
      <c r="O509" s="49">
        <v>292000</v>
      </c>
    </row>
    <row r="510" spans="1:15" ht="14.5" x14ac:dyDescent="0.35">
      <c r="A510" s="52">
        <v>2</v>
      </c>
      <c r="B510" s="199" t="s">
        <v>284</v>
      </c>
      <c r="C510" s="200"/>
      <c r="D510" s="49">
        <v>15000</v>
      </c>
      <c r="E510" s="49">
        <v>15000</v>
      </c>
      <c r="F510" s="49">
        <v>15000</v>
      </c>
      <c r="G510" s="49">
        <v>15000</v>
      </c>
      <c r="H510" s="49">
        <v>15000</v>
      </c>
      <c r="I510" s="49">
        <v>10000</v>
      </c>
      <c r="J510" s="49">
        <v>10000</v>
      </c>
      <c r="K510" s="49">
        <v>10000</v>
      </c>
      <c r="L510" s="49">
        <v>10000</v>
      </c>
      <c r="M510" s="49">
        <v>10000</v>
      </c>
      <c r="N510" s="49">
        <v>10000</v>
      </c>
      <c r="O510" s="49">
        <v>10000</v>
      </c>
    </row>
    <row r="511" spans="1:15" ht="14.5" x14ac:dyDescent="0.35">
      <c r="A511" s="52">
        <v>3</v>
      </c>
      <c r="B511" s="199" t="s">
        <v>285</v>
      </c>
      <c r="C511" s="200"/>
      <c r="D511" s="49">
        <v>312000</v>
      </c>
      <c r="E511" s="49">
        <v>164000</v>
      </c>
      <c r="F511" s="49">
        <v>151000</v>
      </c>
      <c r="G511" s="49">
        <v>41000</v>
      </c>
      <c r="H511" s="49">
        <v>0</v>
      </c>
      <c r="I511" s="49">
        <v>310000</v>
      </c>
      <c r="J511" s="49"/>
      <c r="K511" s="49">
        <v>35000</v>
      </c>
      <c r="L511" s="49">
        <v>189000</v>
      </c>
      <c r="M511" s="49">
        <v>0</v>
      </c>
      <c r="N511" s="49">
        <v>0</v>
      </c>
      <c r="O511" s="49">
        <v>293000</v>
      </c>
    </row>
    <row r="512" spans="1:15" ht="14.5" x14ac:dyDescent="0.35">
      <c r="A512" s="52">
        <v>4</v>
      </c>
      <c r="B512" s="199" t="s">
        <v>230</v>
      </c>
      <c r="C512" s="200"/>
      <c r="D512" s="49">
        <v>100000</v>
      </c>
      <c r="E512" s="49">
        <v>100000</v>
      </c>
      <c r="F512" s="49">
        <v>100000</v>
      </c>
      <c r="G512" s="49">
        <v>100000</v>
      </c>
      <c r="H512" s="49">
        <v>100000</v>
      </c>
      <c r="I512" s="49">
        <v>100000</v>
      </c>
      <c r="J512" s="49">
        <v>100000</v>
      </c>
      <c r="K512" s="49">
        <v>100000</v>
      </c>
      <c r="L512" s="49">
        <v>100000</v>
      </c>
      <c r="M512" s="49">
        <v>100000</v>
      </c>
      <c r="N512" s="49">
        <v>100000</v>
      </c>
      <c r="O512" s="49">
        <v>100000</v>
      </c>
    </row>
    <row r="513" spans="1:15" ht="14.5" x14ac:dyDescent="0.35">
      <c r="A513" s="52">
        <v>5</v>
      </c>
      <c r="B513" s="199" t="s">
        <v>254</v>
      </c>
      <c r="C513" s="200"/>
      <c r="D513" s="49">
        <v>0</v>
      </c>
      <c r="E513" s="49">
        <v>400000</v>
      </c>
      <c r="F513" s="49">
        <v>0</v>
      </c>
      <c r="G513" s="49">
        <v>0</v>
      </c>
      <c r="H513" s="49">
        <v>0</v>
      </c>
      <c r="I513" s="49">
        <v>0</v>
      </c>
      <c r="J513" s="49">
        <v>0</v>
      </c>
      <c r="K513" s="49">
        <v>0</v>
      </c>
      <c r="L513" s="49">
        <v>0</v>
      </c>
      <c r="M513" s="49">
        <v>0</v>
      </c>
      <c r="N513" s="49">
        <v>0</v>
      </c>
      <c r="O513" s="49">
        <v>0</v>
      </c>
    </row>
    <row r="514" spans="1:15" ht="14.5" x14ac:dyDescent="0.35">
      <c r="A514" s="52">
        <v>6</v>
      </c>
      <c r="B514" s="199" t="s">
        <v>286</v>
      </c>
      <c r="C514" s="200"/>
      <c r="D514" s="49">
        <v>0</v>
      </c>
      <c r="E514" s="49">
        <v>0</v>
      </c>
      <c r="F514" s="49">
        <v>0</v>
      </c>
      <c r="G514" s="49">
        <v>0</v>
      </c>
      <c r="H514" s="49">
        <v>679675</v>
      </c>
      <c r="I514" s="49">
        <v>0</v>
      </c>
      <c r="J514" s="49">
        <v>0</v>
      </c>
      <c r="K514" s="49">
        <v>0</v>
      </c>
      <c r="L514" s="49">
        <v>0</v>
      </c>
      <c r="M514" s="49">
        <v>0</v>
      </c>
      <c r="N514" s="49">
        <v>0</v>
      </c>
      <c r="O514" s="49">
        <v>0</v>
      </c>
    </row>
    <row r="515" spans="1:15" ht="14.5" x14ac:dyDescent="0.35">
      <c r="A515" s="52">
        <v>7</v>
      </c>
      <c r="B515" s="199" t="s">
        <v>288</v>
      </c>
      <c r="C515" s="200"/>
      <c r="D515" s="49">
        <v>0</v>
      </c>
      <c r="E515" s="49">
        <v>0</v>
      </c>
      <c r="F515" s="49">
        <v>0</v>
      </c>
      <c r="G515" s="49">
        <v>0</v>
      </c>
      <c r="H515" s="49">
        <v>0</v>
      </c>
      <c r="I515" s="49">
        <v>1000000</v>
      </c>
      <c r="J515" s="49">
        <v>0</v>
      </c>
      <c r="K515" s="49">
        <v>0</v>
      </c>
      <c r="L515" s="49">
        <v>0</v>
      </c>
      <c r="M515" s="49">
        <v>0</v>
      </c>
      <c r="N515" s="49">
        <v>0</v>
      </c>
      <c r="O515" s="49">
        <v>0</v>
      </c>
    </row>
    <row r="516" spans="1:15" ht="14.5" x14ac:dyDescent="0.35">
      <c r="A516" s="52">
        <v>8</v>
      </c>
      <c r="B516" s="199" t="s">
        <v>290</v>
      </c>
      <c r="C516" s="200"/>
      <c r="D516" s="49">
        <v>150000</v>
      </c>
      <c r="E516" s="49">
        <v>150000</v>
      </c>
      <c r="F516" s="49">
        <v>150000</v>
      </c>
      <c r="G516" s="49">
        <v>150000</v>
      </c>
      <c r="H516" s="49">
        <v>150000</v>
      </c>
      <c r="I516" s="49">
        <v>150000</v>
      </c>
      <c r="J516" s="49">
        <v>0</v>
      </c>
      <c r="K516" s="49">
        <v>0</v>
      </c>
      <c r="L516" s="49">
        <v>0</v>
      </c>
      <c r="M516" s="49">
        <v>0</v>
      </c>
      <c r="N516" s="49">
        <v>0</v>
      </c>
      <c r="O516" s="49">
        <v>0</v>
      </c>
    </row>
    <row r="517" spans="1:15" ht="14.5" x14ac:dyDescent="0.35">
      <c r="A517" s="52">
        <v>9</v>
      </c>
      <c r="B517" s="199" t="s">
        <v>311</v>
      </c>
      <c r="C517" s="200"/>
      <c r="D517" s="49"/>
      <c r="E517" s="49"/>
      <c r="F517" s="49"/>
      <c r="G517" s="49"/>
      <c r="H517" s="49"/>
      <c r="I517" s="49">
        <v>0</v>
      </c>
      <c r="J517" s="49">
        <v>0</v>
      </c>
      <c r="K517" s="49">
        <v>165000</v>
      </c>
      <c r="L517" s="49">
        <v>0</v>
      </c>
      <c r="M517" s="49">
        <v>0</v>
      </c>
      <c r="N517" s="49">
        <v>809375</v>
      </c>
      <c r="O517" s="49">
        <v>0</v>
      </c>
    </row>
    <row r="518" spans="1:15" ht="14.5" x14ac:dyDescent="0.35">
      <c r="A518" s="52">
        <v>10</v>
      </c>
      <c r="B518" s="182" t="s">
        <v>310</v>
      </c>
      <c r="C518" s="175"/>
      <c r="D518" s="49"/>
      <c r="E518" s="49"/>
      <c r="F518" s="49"/>
      <c r="G518" s="49"/>
      <c r="H518" s="49"/>
      <c r="I518" s="49"/>
      <c r="J518" s="49"/>
      <c r="K518" s="49"/>
      <c r="L518" s="49">
        <v>0</v>
      </c>
      <c r="M518" s="49">
        <v>0</v>
      </c>
      <c r="N518" s="49">
        <v>0</v>
      </c>
      <c r="O518" s="49">
        <v>795000</v>
      </c>
    </row>
    <row r="519" spans="1:15" ht="14.5" x14ac:dyDescent="0.35">
      <c r="A519" s="52">
        <v>11</v>
      </c>
      <c r="B519" s="199" t="s">
        <v>304</v>
      </c>
      <c r="C519" s="200"/>
      <c r="D519" s="49"/>
      <c r="E519" s="49"/>
      <c r="F519" s="49"/>
      <c r="G519" s="49"/>
      <c r="H519" s="49"/>
      <c r="I519" s="49"/>
      <c r="J519" s="49">
        <v>0</v>
      </c>
      <c r="K519" s="49">
        <v>0</v>
      </c>
      <c r="L519" s="49">
        <v>0</v>
      </c>
      <c r="M519" s="49">
        <v>600000</v>
      </c>
      <c r="N519" s="49">
        <v>0</v>
      </c>
      <c r="O519" s="49">
        <v>0</v>
      </c>
    </row>
    <row r="520" spans="1:15" ht="14.5" x14ac:dyDescent="0.35">
      <c r="A520" s="5"/>
      <c r="B520" s="162"/>
      <c r="C520" s="162"/>
      <c r="D520" s="26"/>
      <c r="E520" s="163"/>
      <c r="F520" s="163"/>
      <c r="G520" s="163"/>
      <c r="H520" s="26"/>
      <c r="I520" s="26"/>
      <c r="J520" s="26"/>
      <c r="K520" s="26"/>
      <c r="L520" s="17"/>
      <c r="M520" s="26"/>
      <c r="N520" s="26"/>
    </row>
    <row r="521" spans="1:15" x14ac:dyDescent="0.35">
      <c r="A521" s="205" t="s">
        <v>157</v>
      </c>
      <c r="B521" s="205"/>
      <c r="C521" s="205"/>
      <c r="D521" s="205"/>
      <c r="E521" s="205"/>
      <c r="F521" s="205"/>
      <c r="G521" s="205"/>
      <c r="H521" s="205"/>
      <c r="I521" s="114"/>
      <c r="J521" s="114"/>
      <c r="K521" s="114"/>
      <c r="L521" s="114"/>
      <c r="M521" s="114"/>
      <c r="N521" s="114"/>
    </row>
    <row r="522" spans="1:15" x14ac:dyDescent="0.35">
      <c r="A522" s="205" t="s">
        <v>158</v>
      </c>
      <c r="B522" s="205"/>
      <c r="C522" s="205"/>
      <c r="D522" s="205"/>
      <c r="E522" s="205"/>
      <c r="F522" s="205"/>
      <c r="G522" s="205"/>
      <c r="H522" s="205"/>
      <c r="I522" s="114"/>
      <c r="J522" s="114"/>
      <c r="K522" s="114"/>
      <c r="L522" s="114"/>
      <c r="M522" s="114"/>
      <c r="N522" s="114"/>
    </row>
    <row r="523" spans="1:15" ht="14.5" x14ac:dyDescent="0.35">
      <c r="A523" s="206" t="s">
        <v>313</v>
      </c>
      <c r="B523" s="206"/>
      <c r="C523" s="206"/>
      <c r="D523" s="206"/>
      <c r="E523" s="206"/>
      <c r="F523" s="206"/>
      <c r="G523" s="206"/>
      <c r="H523" s="206"/>
      <c r="I523" s="115"/>
      <c r="J523" s="115"/>
      <c r="K523" s="115"/>
      <c r="L523" s="115"/>
      <c r="M523" s="115"/>
      <c r="N523" s="115"/>
    </row>
    <row r="524" spans="1:15" ht="14.5" x14ac:dyDescent="0.35">
      <c r="A524" s="3"/>
      <c r="B524" s="31"/>
      <c r="C524" s="31"/>
      <c r="D524" s="31"/>
      <c r="E524" s="164"/>
      <c r="F524" s="164"/>
      <c r="G524" s="164"/>
      <c r="H524" s="31"/>
      <c r="I524" s="31"/>
      <c r="J524" s="31"/>
      <c r="K524" s="31"/>
      <c r="L524" s="16"/>
      <c r="M524" s="31"/>
      <c r="N524" s="31"/>
    </row>
    <row r="525" spans="1:15" ht="4.5" customHeight="1" x14ac:dyDescent="0.35">
      <c r="A525" s="11"/>
      <c r="B525" s="22"/>
      <c r="C525" s="23"/>
      <c r="D525" s="24"/>
      <c r="E525" s="24"/>
      <c r="F525" s="24"/>
      <c r="G525" s="24"/>
      <c r="H525" s="12"/>
      <c r="I525" s="24"/>
      <c r="J525" s="24"/>
      <c r="K525" s="24"/>
      <c r="L525" s="18"/>
      <c r="M525" s="25"/>
      <c r="N525" s="26"/>
    </row>
    <row r="526" spans="1:15" ht="14.5" x14ac:dyDescent="0.35">
      <c r="A526" s="4" t="s">
        <v>141</v>
      </c>
      <c r="B526" s="27" t="s">
        <v>142</v>
      </c>
      <c r="C526" s="201" t="s">
        <v>159</v>
      </c>
      <c r="D526" s="202"/>
      <c r="E526" s="98" t="s">
        <v>160</v>
      </c>
      <c r="F526" s="98" t="s">
        <v>160</v>
      </c>
      <c r="G526" s="98" t="s">
        <v>236</v>
      </c>
      <c r="H526" s="28" t="s">
        <v>160</v>
      </c>
      <c r="I526" s="29"/>
      <c r="J526" s="25"/>
      <c r="K526" s="30"/>
      <c r="L526" s="17"/>
      <c r="M526" s="25"/>
      <c r="N526" s="25"/>
    </row>
    <row r="527" spans="1:15" ht="14.5" x14ac:dyDescent="0.35">
      <c r="A527" s="6"/>
      <c r="B527" s="31" t="s">
        <v>153</v>
      </c>
      <c r="C527" s="197"/>
      <c r="D527" s="198"/>
      <c r="E527" s="99" t="s">
        <v>161</v>
      </c>
      <c r="F527" s="99" t="s">
        <v>162</v>
      </c>
      <c r="G527" s="99" t="s">
        <v>237</v>
      </c>
      <c r="H527" s="32" t="s">
        <v>239</v>
      </c>
      <c r="I527" s="33"/>
      <c r="J527" s="29"/>
      <c r="K527" s="29"/>
      <c r="L527" s="19"/>
      <c r="M527" s="29"/>
      <c r="N527" s="29"/>
    </row>
    <row r="528" spans="1:15" x14ac:dyDescent="0.35">
      <c r="A528" s="8"/>
      <c r="B528" s="34" t="s">
        <v>163</v>
      </c>
      <c r="C528" s="35"/>
      <c r="D528" s="36"/>
      <c r="E528" s="100"/>
      <c r="F528" s="100"/>
      <c r="G528" s="100"/>
      <c r="H528" s="37"/>
      <c r="I528" s="38"/>
      <c r="J528" s="33"/>
      <c r="K528" s="33"/>
      <c r="L528" s="20"/>
      <c r="M528" s="33"/>
      <c r="N528" s="33"/>
    </row>
    <row r="529" spans="1:19" ht="14.5" x14ac:dyDescent="0.35">
      <c r="A529" s="52">
        <v>1</v>
      </c>
      <c r="B529" s="76" t="s">
        <v>164</v>
      </c>
      <c r="C529" s="77" t="s">
        <v>120</v>
      </c>
      <c r="D529" s="78"/>
      <c r="E529" s="49">
        <v>150000</v>
      </c>
      <c r="F529" s="49">
        <v>150000</v>
      </c>
      <c r="G529" s="49">
        <v>0</v>
      </c>
      <c r="H529" s="49"/>
      <c r="I529" s="79"/>
      <c r="J529" s="79"/>
      <c r="K529" s="79"/>
      <c r="L529" s="80"/>
      <c r="M529" s="79"/>
      <c r="N529" s="81"/>
    </row>
    <row r="530" spans="1:19" ht="14.5" x14ac:dyDescent="0.35">
      <c r="A530" s="82">
        <v>2</v>
      </c>
      <c r="B530" s="76" t="s">
        <v>165</v>
      </c>
      <c r="C530" s="77" t="s">
        <v>127</v>
      </c>
      <c r="D530" s="78"/>
      <c r="E530" s="49">
        <v>200000</v>
      </c>
      <c r="F530" s="49">
        <v>200000</v>
      </c>
      <c r="G530" s="49">
        <v>0</v>
      </c>
      <c r="H530" s="49"/>
      <c r="I530" s="79"/>
      <c r="J530" s="79"/>
      <c r="K530" s="79"/>
      <c r="L530" s="80"/>
      <c r="M530" s="79"/>
      <c r="N530" s="83"/>
    </row>
    <row r="531" spans="1:19" ht="14.5" x14ac:dyDescent="0.35">
      <c r="A531" s="52">
        <v>3</v>
      </c>
      <c r="B531" s="84" t="s">
        <v>166</v>
      </c>
      <c r="C531" s="116" t="s">
        <v>125</v>
      </c>
      <c r="D531" s="85"/>
      <c r="E531" s="49">
        <v>150000</v>
      </c>
      <c r="F531" s="49">
        <v>150000</v>
      </c>
      <c r="G531" s="49">
        <v>0</v>
      </c>
      <c r="H531" s="49"/>
      <c r="I531" s="79"/>
      <c r="J531" s="79"/>
      <c r="K531" s="79"/>
      <c r="L531" s="80"/>
      <c r="M531" s="79"/>
      <c r="N531" s="83"/>
    </row>
    <row r="532" spans="1:19" ht="14.5" x14ac:dyDescent="0.35">
      <c r="A532" s="82">
        <v>4</v>
      </c>
      <c r="B532" s="76" t="s">
        <v>167</v>
      </c>
      <c r="C532" s="77" t="s">
        <v>129</v>
      </c>
      <c r="D532" s="78"/>
      <c r="E532" s="49">
        <v>300000</v>
      </c>
      <c r="F532" s="49">
        <v>300000</v>
      </c>
      <c r="G532" s="49">
        <v>0</v>
      </c>
      <c r="H532" s="49"/>
      <c r="I532" s="79"/>
      <c r="J532" s="79"/>
      <c r="K532" s="79"/>
      <c r="L532" s="80"/>
      <c r="M532" s="79"/>
      <c r="N532" s="86"/>
    </row>
    <row r="533" spans="1:19" ht="14.5" x14ac:dyDescent="0.35">
      <c r="A533" s="52">
        <v>5</v>
      </c>
      <c r="B533" s="76" t="s">
        <v>168</v>
      </c>
      <c r="C533" s="77" t="s">
        <v>169</v>
      </c>
      <c r="D533" s="78"/>
      <c r="E533" s="49">
        <v>100000</v>
      </c>
      <c r="F533" s="49">
        <v>100000</v>
      </c>
      <c r="G533" s="49">
        <v>0</v>
      </c>
      <c r="H533" s="49"/>
      <c r="I533" s="79"/>
      <c r="J533" s="79"/>
      <c r="K533" s="79"/>
      <c r="L533" s="80"/>
      <c r="M533" s="87"/>
      <c r="N533" s="83"/>
    </row>
    <row r="534" spans="1:19" ht="14.5" x14ac:dyDescent="0.35">
      <c r="A534" s="82">
        <v>6</v>
      </c>
      <c r="B534" s="76" t="s">
        <v>170</v>
      </c>
      <c r="C534" s="77" t="s">
        <v>169</v>
      </c>
      <c r="D534" s="78"/>
      <c r="E534" s="49">
        <v>0</v>
      </c>
      <c r="F534" s="49">
        <v>0</v>
      </c>
      <c r="G534" s="49">
        <v>0</v>
      </c>
      <c r="H534" s="49"/>
      <c r="I534" s="79"/>
      <c r="J534" s="79"/>
      <c r="K534" s="79"/>
      <c r="L534" s="80"/>
      <c r="M534" s="87"/>
      <c r="N534" s="39"/>
    </row>
    <row r="535" spans="1:19" ht="14.5" x14ac:dyDescent="0.35">
      <c r="A535" s="52">
        <v>7</v>
      </c>
      <c r="B535" s="182" t="s">
        <v>171</v>
      </c>
      <c r="C535" s="118" t="s">
        <v>136</v>
      </c>
      <c r="D535" s="88"/>
      <c r="E535" s="49">
        <v>330000</v>
      </c>
      <c r="F535" s="49">
        <v>330000</v>
      </c>
      <c r="G535" s="49">
        <v>0</v>
      </c>
      <c r="H535" s="49"/>
      <c r="I535" s="79"/>
      <c r="J535" s="79"/>
      <c r="K535" s="79"/>
      <c r="L535" s="80"/>
      <c r="M535" s="87"/>
      <c r="N535" s="39"/>
    </row>
    <row r="536" spans="1:19" x14ac:dyDescent="0.35">
      <c r="A536" s="7"/>
      <c r="B536" s="40"/>
      <c r="C536" s="30"/>
      <c r="D536" s="30"/>
      <c r="E536" s="101"/>
      <c r="F536" s="24"/>
      <c r="G536" s="101"/>
      <c r="H536" s="25"/>
      <c r="I536" s="25"/>
      <c r="J536" s="25"/>
      <c r="K536" s="25"/>
      <c r="L536" s="17"/>
      <c r="M536" s="26"/>
      <c r="N536" s="39"/>
      <c r="R536" s="105"/>
      <c r="S536" s="105"/>
    </row>
    <row r="537" spans="1:19" x14ac:dyDescent="0.35">
      <c r="A537" s="13" t="s">
        <v>172</v>
      </c>
      <c r="B537" s="41"/>
      <c r="C537" s="42"/>
      <c r="D537" s="43"/>
      <c r="E537" s="102"/>
      <c r="F537" s="102"/>
      <c r="G537" s="102"/>
      <c r="H537" s="43"/>
      <c r="I537" s="44"/>
      <c r="J537" s="25"/>
      <c r="K537" s="30"/>
      <c r="L537" s="17"/>
      <c r="M537" s="25"/>
      <c r="N537" s="25"/>
    </row>
    <row r="538" spans="1:19" ht="14.5" x14ac:dyDescent="0.35">
      <c r="A538" s="52">
        <v>1</v>
      </c>
      <c r="B538" s="76" t="s">
        <v>173</v>
      </c>
      <c r="C538" s="77" t="s">
        <v>99</v>
      </c>
      <c r="D538" s="89"/>
      <c r="E538" s="90">
        <v>322500</v>
      </c>
      <c r="F538" s="49">
        <f>108000+108000+108000</f>
        <v>324000</v>
      </c>
      <c r="G538" s="49">
        <f>108000+108000</f>
        <v>216000</v>
      </c>
      <c r="H538" s="49">
        <f>3*108000</f>
        <v>324000</v>
      </c>
      <c r="I538" s="91"/>
      <c r="J538" s="91"/>
      <c r="K538" s="91"/>
      <c r="L538" s="75"/>
      <c r="M538" s="91"/>
      <c r="N538" s="91"/>
    </row>
    <row r="539" spans="1:19" ht="14.5" x14ac:dyDescent="0.35">
      <c r="A539" s="52">
        <v>2</v>
      </c>
      <c r="B539" s="76" t="s">
        <v>174</v>
      </c>
      <c r="C539" s="77" t="s">
        <v>84</v>
      </c>
      <c r="D539" s="89"/>
      <c r="E539" s="90">
        <v>322500</v>
      </c>
      <c r="F539" s="49">
        <f>108000+108000+108000</f>
        <v>324000</v>
      </c>
      <c r="G539" s="49">
        <f>108000+108000</f>
        <v>216000</v>
      </c>
      <c r="H539" s="49">
        <f t="shared" ref="H539:H544" si="5">3*108000</f>
        <v>324000</v>
      </c>
      <c r="I539" s="91"/>
      <c r="J539" s="91"/>
      <c r="K539" s="91"/>
      <c r="L539" s="75"/>
      <c r="M539" s="91"/>
      <c r="N539" s="91"/>
    </row>
    <row r="540" spans="1:19" ht="14.5" x14ac:dyDescent="0.35">
      <c r="A540" s="52">
        <v>3</v>
      </c>
      <c r="B540" s="76" t="s">
        <v>175</v>
      </c>
      <c r="C540" s="77" t="s">
        <v>176</v>
      </c>
      <c r="D540" s="89"/>
      <c r="E540" s="90">
        <v>322500</v>
      </c>
      <c r="F540" s="49">
        <f>108000+108000+108000</f>
        <v>324000</v>
      </c>
      <c r="G540" s="49">
        <v>0</v>
      </c>
      <c r="H540" s="49"/>
      <c r="I540" s="91"/>
      <c r="J540" s="91"/>
      <c r="K540" s="91"/>
      <c r="L540" s="75"/>
      <c r="M540" s="91"/>
      <c r="N540" s="83"/>
    </row>
    <row r="541" spans="1:19" ht="14.5" x14ac:dyDescent="0.35">
      <c r="A541" s="52">
        <v>4</v>
      </c>
      <c r="B541" s="76" t="s">
        <v>177</v>
      </c>
      <c r="C541" s="77" t="s">
        <v>91</v>
      </c>
      <c r="D541" s="89"/>
      <c r="E541" s="90">
        <v>322500</v>
      </c>
      <c r="F541" s="49">
        <v>0</v>
      </c>
      <c r="G541" s="49">
        <v>0</v>
      </c>
      <c r="H541" s="49"/>
      <c r="I541" s="91"/>
      <c r="J541" s="91"/>
      <c r="K541" s="91"/>
      <c r="L541" s="75"/>
      <c r="M541" s="91"/>
      <c r="N541" s="83"/>
    </row>
    <row r="542" spans="1:19" ht="14.5" x14ac:dyDescent="0.35">
      <c r="A542" s="52">
        <v>5</v>
      </c>
      <c r="B542" s="84" t="s">
        <v>178</v>
      </c>
      <c r="C542" s="116" t="s">
        <v>101</v>
      </c>
      <c r="D542" s="92"/>
      <c r="E542" s="90">
        <v>322500</v>
      </c>
      <c r="F542" s="49">
        <f>108000+108000+108000</f>
        <v>324000</v>
      </c>
      <c r="G542" s="49">
        <f t="shared" ref="G542:G544" si="6">108000+108000</f>
        <v>216000</v>
      </c>
      <c r="H542" s="49">
        <f t="shared" si="5"/>
        <v>324000</v>
      </c>
      <c r="I542" s="91"/>
      <c r="J542" s="91"/>
      <c r="K542" s="91"/>
      <c r="L542" s="75"/>
      <c r="M542" s="91"/>
      <c r="N542" s="93"/>
    </row>
    <row r="543" spans="1:19" ht="14.5" x14ac:dyDescent="0.35">
      <c r="A543" s="52">
        <v>6</v>
      </c>
      <c r="B543" s="76" t="s">
        <v>179</v>
      </c>
      <c r="C543" s="77" t="s">
        <v>89</v>
      </c>
      <c r="D543" s="89"/>
      <c r="E543" s="90">
        <v>322500</v>
      </c>
      <c r="F543" s="49">
        <f>108000+108000+108000</f>
        <v>324000</v>
      </c>
      <c r="G543" s="49">
        <f>108000+109000</f>
        <v>217000</v>
      </c>
      <c r="H543" s="49">
        <v>108000</v>
      </c>
      <c r="I543" s="91"/>
      <c r="J543" s="91"/>
      <c r="K543" s="91"/>
      <c r="L543" s="75"/>
      <c r="M543" s="91"/>
      <c r="N543" s="39"/>
    </row>
    <row r="544" spans="1:19" ht="14.5" x14ac:dyDescent="0.35">
      <c r="A544" s="52">
        <v>7</v>
      </c>
      <c r="B544" s="76" t="s">
        <v>180</v>
      </c>
      <c r="C544" s="199" t="s">
        <v>95</v>
      </c>
      <c r="D544" s="200"/>
      <c r="E544" s="90">
        <v>322500</v>
      </c>
      <c r="F544" s="49">
        <f>108000+108000+108000</f>
        <v>324000</v>
      </c>
      <c r="G544" s="49">
        <f t="shared" si="6"/>
        <v>216000</v>
      </c>
      <c r="H544" s="49">
        <f t="shared" si="5"/>
        <v>324000</v>
      </c>
      <c r="I544" s="91"/>
      <c r="J544" s="91"/>
      <c r="K544" s="91"/>
      <c r="L544" s="75"/>
      <c r="M544" s="91"/>
      <c r="N544" s="39"/>
    </row>
    <row r="545" spans="1:19" ht="14.5" x14ac:dyDescent="0.35">
      <c r="A545" s="7"/>
      <c r="B545" s="40"/>
      <c r="C545" s="38"/>
      <c r="D545" s="44"/>
      <c r="E545" s="103"/>
      <c r="F545" s="103"/>
      <c r="G545" s="103"/>
      <c r="H545" s="45"/>
      <c r="I545" s="44"/>
      <c r="J545" s="44"/>
      <c r="K545" s="44"/>
      <c r="L545" s="21"/>
      <c r="M545" s="44"/>
      <c r="N545" s="39"/>
      <c r="P545" s="105"/>
    </row>
    <row r="546" spans="1:19" ht="14.5" x14ac:dyDescent="0.35">
      <c r="A546" s="7"/>
      <c r="B546" s="40"/>
      <c r="C546" s="56"/>
      <c r="D546" s="57"/>
      <c r="E546" s="103"/>
      <c r="F546" s="103"/>
      <c r="G546" s="103"/>
      <c r="H546" s="44"/>
      <c r="I546" s="44"/>
      <c r="J546" s="44"/>
      <c r="K546" s="44"/>
      <c r="L546" s="21"/>
      <c r="M546" s="44"/>
      <c r="N546" s="39"/>
    </row>
    <row r="547" spans="1:19" s="105" customFormat="1" x14ac:dyDescent="0.35">
      <c r="A547" s="106" t="s">
        <v>240</v>
      </c>
      <c r="B547" s="165"/>
      <c r="C547" s="166"/>
      <c r="D547" s="167"/>
      <c r="E547" s="168"/>
      <c r="F547" s="168"/>
      <c r="G547" s="168"/>
      <c r="H547" s="169"/>
      <c r="I547" s="169"/>
      <c r="J547" s="44"/>
      <c r="K547" s="44"/>
      <c r="L547" s="21"/>
      <c r="M547" s="169"/>
      <c r="N547" s="170"/>
      <c r="O547" s="171"/>
      <c r="P547" s="10"/>
      <c r="Q547" s="10"/>
      <c r="R547" s="10"/>
      <c r="S547" s="10"/>
    </row>
    <row r="548" spans="1:19" ht="14.5" x14ac:dyDescent="0.35">
      <c r="A548" s="7"/>
      <c r="B548" s="40"/>
      <c r="C548" s="56"/>
      <c r="D548" s="57"/>
      <c r="E548" s="103"/>
      <c r="F548" s="103"/>
      <c r="G548" s="103"/>
      <c r="H548" s="44"/>
      <c r="I548" s="44"/>
      <c r="J548" s="44"/>
      <c r="K548" s="44"/>
      <c r="L548" s="21"/>
      <c r="M548" s="44"/>
      <c r="N548" s="44"/>
    </row>
    <row r="559" spans="1:19" x14ac:dyDescent="0.35">
      <c r="Q559" s="105"/>
    </row>
  </sheetData>
  <sheetProtection password="FEA3" sheet="1" objects="1" scenarios="1"/>
  <mergeCells count="307">
    <mergeCell ref="B386:B388"/>
    <mergeCell ref="A386:A388"/>
    <mergeCell ref="A377:A379"/>
    <mergeCell ref="B377:B379"/>
    <mergeCell ref="B380:B382"/>
    <mergeCell ref="A383:A385"/>
    <mergeCell ref="B383:B385"/>
    <mergeCell ref="A365:A367"/>
    <mergeCell ref="B365:B367"/>
    <mergeCell ref="B368:B370"/>
    <mergeCell ref="A371:A373"/>
    <mergeCell ref="B371:B373"/>
    <mergeCell ref="B374:B376"/>
    <mergeCell ref="A368:A370"/>
    <mergeCell ref="A374:A376"/>
    <mergeCell ref="A380:A382"/>
    <mergeCell ref="C527:D527"/>
    <mergeCell ref="C544:D544"/>
    <mergeCell ref="C526:D526"/>
    <mergeCell ref="B389:B391"/>
    <mergeCell ref="A394:N394"/>
    <mergeCell ref="A395:N395"/>
    <mergeCell ref="B512:C512"/>
    <mergeCell ref="B513:C513"/>
    <mergeCell ref="A389:A391"/>
    <mergeCell ref="A521:H521"/>
    <mergeCell ref="A522:H522"/>
    <mergeCell ref="A523:H523"/>
    <mergeCell ref="B511:C511"/>
    <mergeCell ref="B510:C510"/>
    <mergeCell ref="A496:N496"/>
    <mergeCell ref="A497:N497"/>
    <mergeCell ref="A499:A500"/>
    <mergeCell ref="B514:C514"/>
    <mergeCell ref="B515:C515"/>
    <mergeCell ref="B516:C516"/>
    <mergeCell ref="B517:C517"/>
    <mergeCell ref="B519:C519"/>
    <mergeCell ref="A353:A355"/>
    <mergeCell ref="B353:B355"/>
    <mergeCell ref="B356:B358"/>
    <mergeCell ref="A359:A361"/>
    <mergeCell ref="B359:B361"/>
    <mergeCell ref="B362:B364"/>
    <mergeCell ref="A341:A343"/>
    <mergeCell ref="B341:B343"/>
    <mergeCell ref="B344:B346"/>
    <mergeCell ref="A347:A349"/>
    <mergeCell ref="B347:B349"/>
    <mergeCell ref="B350:B352"/>
    <mergeCell ref="A344:A346"/>
    <mergeCell ref="A350:A352"/>
    <mergeCell ref="A356:A358"/>
    <mergeCell ref="A362:A364"/>
    <mergeCell ref="A329:A331"/>
    <mergeCell ref="B329:B331"/>
    <mergeCell ref="B332:B334"/>
    <mergeCell ref="A335:A337"/>
    <mergeCell ref="B335:B337"/>
    <mergeCell ref="B338:B340"/>
    <mergeCell ref="A317:A319"/>
    <mergeCell ref="B317:B319"/>
    <mergeCell ref="B320:B322"/>
    <mergeCell ref="A323:A325"/>
    <mergeCell ref="B323:B325"/>
    <mergeCell ref="B326:B328"/>
    <mergeCell ref="A320:A322"/>
    <mergeCell ref="A326:A328"/>
    <mergeCell ref="A332:A334"/>
    <mergeCell ref="A338:A340"/>
    <mergeCell ref="A305:A307"/>
    <mergeCell ref="B305:B307"/>
    <mergeCell ref="B308:B310"/>
    <mergeCell ref="A311:A313"/>
    <mergeCell ref="B311:B313"/>
    <mergeCell ref="B314:B316"/>
    <mergeCell ref="A293:A295"/>
    <mergeCell ref="B293:B295"/>
    <mergeCell ref="B296:B298"/>
    <mergeCell ref="A299:A301"/>
    <mergeCell ref="B299:B301"/>
    <mergeCell ref="B302:B304"/>
    <mergeCell ref="A296:A298"/>
    <mergeCell ref="A302:A304"/>
    <mergeCell ref="A308:A310"/>
    <mergeCell ref="A314:A316"/>
    <mergeCell ref="A281:A283"/>
    <mergeCell ref="B281:B283"/>
    <mergeCell ref="B284:B286"/>
    <mergeCell ref="A287:A289"/>
    <mergeCell ref="B287:B289"/>
    <mergeCell ref="B290:B292"/>
    <mergeCell ref="A269:A271"/>
    <mergeCell ref="B269:B271"/>
    <mergeCell ref="B272:B274"/>
    <mergeCell ref="A275:A277"/>
    <mergeCell ref="B275:B277"/>
    <mergeCell ref="B278:B280"/>
    <mergeCell ref="A272:A274"/>
    <mergeCell ref="A278:A280"/>
    <mergeCell ref="A284:A286"/>
    <mergeCell ref="A290:A292"/>
    <mergeCell ref="A257:A259"/>
    <mergeCell ref="B257:B259"/>
    <mergeCell ref="B260:B262"/>
    <mergeCell ref="A263:A265"/>
    <mergeCell ref="B263:B265"/>
    <mergeCell ref="B266:B268"/>
    <mergeCell ref="A245:A247"/>
    <mergeCell ref="B245:B247"/>
    <mergeCell ref="B248:B250"/>
    <mergeCell ref="A251:A253"/>
    <mergeCell ref="B251:B253"/>
    <mergeCell ref="B254:B256"/>
    <mergeCell ref="A248:A250"/>
    <mergeCell ref="A266:A268"/>
    <mergeCell ref="A260:A262"/>
    <mergeCell ref="A254:A256"/>
    <mergeCell ref="B233:B235"/>
    <mergeCell ref="B236:B238"/>
    <mergeCell ref="A239:A241"/>
    <mergeCell ref="B239:B241"/>
    <mergeCell ref="B242:B244"/>
    <mergeCell ref="B221:B223"/>
    <mergeCell ref="B224:B226"/>
    <mergeCell ref="B227:B229"/>
    <mergeCell ref="B230:B232"/>
    <mergeCell ref="A230:A232"/>
    <mergeCell ref="A236:A238"/>
    <mergeCell ref="A242:A244"/>
    <mergeCell ref="A224:A226"/>
    <mergeCell ref="B209:B211"/>
    <mergeCell ref="B212:B214"/>
    <mergeCell ref="A218:A220"/>
    <mergeCell ref="B218:B220"/>
    <mergeCell ref="A197:A199"/>
    <mergeCell ref="B197:B199"/>
    <mergeCell ref="B200:B202"/>
    <mergeCell ref="A203:A205"/>
    <mergeCell ref="B203:B205"/>
    <mergeCell ref="B206:B208"/>
    <mergeCell ref="A200:A202"/>
    <mergeCell ref="A206:A208"/>
    <mergeCell ref="A212:A214"/>
    <mergeCell ref="A209:A211"/>
    <mergeCell ref="B185:B187"/>
    <mergeCell ref="B188:B190"/>
    <mergeCell ref="A191:A193"/>
    <mergeCell ref="B191:B193"/>
    <mergeCell ref="B194:B196"/>
    <mergeCell ref="A173:A175"/>
    <mergeCell ref="B173:B175"/>
    <mergeCell ref="B176:B178"/>
    <mergeCell ref="A179:A181"/>
    <mergeCell ref="B179:B181"/>
    <mergeCell ref="B182:B184"/>
    <mergeCell ref="A176:A178"/>
    <mergeCell ref="A182:A184"/>
    <mergeCell ref="A188:A190"/>
    <mergeCell ref="A194:A196"/>
    <mergeCell ref="A185:A187"/>
    <mergeCell ref="A161:A163"/>
    <mergeCell ref="B161:B163"/>
    <mergeCell ref="A167:A169"/>
    <mergeCell ref="B167:B169"/>
    <mergeCell ref="B170:B172"/>
    <mergeCell ref="A152:A154"/>
    <mergeCell ref="B152:B154"/>
    <mergeCell ref="A155:A157"/>
    <mergeCell ref="B155:B157"/>
    <mergeCell ref="A158:A160"/>
    <mergeCell ref="B158:B160"/>
    <mergeCell ref="A164:A166"/>
    <mergeCell ref="A170:A172"/>
    <mergeCell ref="A146:A148"/>
    <mergeCell ref="B146:B148"/>
    <mergeCell ref="A149:A151"/>
    <mergeCell ref="B149:B151"/>
    <mergeCell ref="A143:A145"/>
    <mergeCell ref="B143:B145"/>
    <mergeCell ref="A134:A136"/>
    <mergeCell ref="B134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2:A124"/>
    <mergeCell ref="B122:B124"/>
    <mergeCell ref="A107:A109"/>
    <mergeCell ref="B107:B109"/>
    <mergeCell ref="A110:A112"/>
    <mergeCell ref="B110:B112"/>
    <mergeCell ref="A113:A115"/>
    <mergeCell ref="B113:B115"/>
    <mergeCell ref="A104:A106"/>
    <mergeCell ref="B104:B106"/>
    <mergeCell ref="A98:A99"/>
    <mergeCell ref="B98:B99"/>
    <mergeCell ref="A100:A101"/>
    <mergeCell ref="B100:B101"/>
    <mergeCell ref="A102:A103"/>
    <mergeCell ref="B102:B103"/>
    <mergeCell ref="A94:A95"/>
    <mergeCell ref="B94:B95"/>
    <mergeCell ref="A96:A97"/>
    <mergeCell ref="B96:B97"/>
    <mergeCell ref="A92:A93"/>
    <mergeCell ref="B92:B93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6:A77"/>
    <mergeCell ref="B76:B77"/>
    <mergeCell ref="A78:A79"/>
    <mergeCell ref="B78:B79"/>
    <mergeCell ref="A70:A71"/>
    <mergeCell ref="B70:B71"/>
    <mergeCell ref="A72:A73"/>
    <mergeCell ref="B72:B73"/>
    <mergeCell ref="A74:A75"/>
    <mergeCell ref="B74:B75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1:N1"/>
    <mergeCell ref="A2:N2"/>
    <mergeCell ref="A3:N3"/>
    <mergeCell ref="A6:A7"/>
    <mergeCell ref="B6:B7"/>
    <mergeCell ref="A8:A9"/>
    <mergeCell ref="B8:B9"/>
    <mergeCell ref="A16:A17"/>
    <mergeCell ref="B16:B17"/>
    <mergeCell ref="A10:A11"/>
    <mergeCell ref="B10:B11"/>
    <mergeCell ref="A12:A13"/>
    <mergeCell ref="B12:B13"/>
    <mergeCell ref="A38:A39"/>
    <mergeCell ref="B38:B39"/>
    <mergeCell ref="A30:A31"/>
    <mergeCell ref="B30:B31"/>
    <mergeCell ref="A14:A15"/>
    <mergeCell ref="B14:B15"/>
    <mergeCell ref="A22:A23"/>
    <mergeCell ref="B22:B23"/>
    <mergeCell ref="A24:A25"/>
    <mergeCell ref="A34:A35"/>
    <mergeCell ref="B34:B35"/>
    <mergeCell ref="A36:A37"/>
    <mergeCell ref="B36:B37"/>
    <mergeCell ref="A32:A33"/>
    <mergeCell ref="B32:B33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</mergeCells>
  <pageMargins left="0.11811023622047245" right="0.59055118110236227" top="0.55118110236220474" bottom="0.55118110236220474" header="0.31496062992125984" footer="0.31496062992125984"/>
  <pageSetup paperSize="5" orientation="landscape" horizontalDpi="4294967293" verticalDpi="72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2022-07-11T05:19:20Z</dcterms:modified>
</cp:coreProperties>
</file>