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170"/>
  </bookViews>
  <sheets>
    <sheet name="lap keu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C74" i="1" l="1"/>
  <c r="C62" i="1"/>
  <c r="C61" i="1"/>
  <c r="C70" i="1" s="1"/>
  <c r="C58" i="1"/>
  <c r="C57" i="1"/>
  <c r="C56" i="1"/>
  <c r="C53" i="1"/>
  <c r="C49" i="1"/>
  <c r="C46" i="1"/>
  <c r="C41" i="1"/>
  <c r="C33" i="1"/>
  <c r="C54" i="1" s="1"/>
  <c r="C20" i="1"/>
  <c r="C19" i="1"/>
  <c r="C27" i="1" s="1"/>
  <c r="C14" i="1"/>
  <c r="C59" i="1" l="1"/>
  <c r="C75" i="1"/>
  <c r="C76" i="1" s="1"/>
</calcChain>
</file>

<file path=xl/sharedStrings.xml><?xml version="1.0" encoding="utf-8"?>
<sst xmlns="http://schemas.openxmlformats.org/spreadsheetml/2006/main" count="82" uniqueCount="70">
  <si>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</si>
  <si>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</si>
  <si>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</si>
  <si>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</si>
  <si>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</si>
  <si>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</si>
  <si>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</si>
  <si>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</si>
  <si>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</si>
  <si>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</si>
  <si>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</si>
  <si>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</si>
  <si>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</si>
  <si>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PENTASYARUFAN</t>
  </si>
  <si>
    <t>A</t>
  </si>
  <si>
    <t>B</t>
  </si>
  <si>
    <t>MADIUN SEHAT</t>
  </si>
  <si>
    <t>Alat Bantu Kesehatan Difabel (Kursi Roda dan Kaki Palsu)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</si>
  <si>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</si>
  <si>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</si>
  <si>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</si>
  <si>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</si>
  <si>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</si>
  <si>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</si>
  <si>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ACTD</t>
  </si>
  <si>
    <t>Bantuan Dukungan Opersioanal Panti Asuhan</t>
  </si>
  <si>
    <t>Bantuan Musafir</t>
  </si>
  <si>
    <t>MADIUN TAQWA</t>
  </si>
  <si>
    <t>Bantuan Sarana Ibadah</t>
  </si>
  <si>
    <t>Pentasyarufan Melalui UPZ OPD / Sekolah</t>
  </si>
  <si>
    <t>Biaya Rapat-Rapat</t>
  </si>
  <si>
    <t>BOP Pentasyarufan</t>
  </si>
  <si>
    <t>BIDANG PENGUMPULAN</t>
  </si>
  <si>
    <t>BOP Siaran Dialoq Interaktif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</si>
  <si>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</si>
  <si>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</si>
  <si>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</si>
  <si>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</si>
  <si>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Pleno Pengurus BAZNAS Kota Mdn Tri Wulan I </t>
  </si>
  <si>
    <t xml:space="preserve">Konsumsi Rapat Pengurus Pelaksana BAZNAS Kota Madiun </t>
  </si>
  <si>
    <t xml:space="preserve">Biaya Penerbitan Warta BAZNAS Kota Madiun Tri Wulan I </t>
  </si>
  <si>
    <t>Biaya Kurir / Pengiriman  Warta BAZNAS Kota Mdn Triwulan I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</si>
  <si>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</si>
  <si>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</si>
  <si>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</si>
  <si>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</si>
  <si>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</si>
  <si>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</si>
  <si>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</si>
  <si>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</si>
  <si>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</si>
  <si>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</si>
  <si>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Biaya Pembuatan Brosur</t>
  </si>
  <si>
    <t>Bantuan Kegiatan Keagamaan</t>
  </si>
  <si>
    <t>UNTUK PERIODE BULAN JANUARI - MARET 2021</t>
  </si>
  <si>
    <t>Bantuan Biaya Pengobatan (BPKD)</t>
  </si>
  <si>
    <t>Bantuan kepada Merbot Masjid</t>
  </si>
  <si>
    <t>Bantuan kepada Juru Kunci Makam</t>
  </si>
  <si>
    <t>BAZNAS Berkah</t>
  </si>
  <si>
    <t>Bantuan Suplemen Sehat untuk Warga Isoman Akibat Covid-19</t>
  </si>
  <si>
    <t>Bantuan Serifikasi Tanah Wakaf</t>
  </si>
  <si>
    <t xml:space="preserve">Transport Relawan </t>
  </si>
  <si>
    <t>Sosialisasi Melalui Media Sosial</t>
  </si>
  <si>
    <t>BIDANG PENGEMBANGAN SDM &amp; ADM. UMUM</t>
  </si>
  <si>
    <t>Pengadaan dan Pemeliharaan Sarana Prasarana</t>
  </si>
  <si>
    <t>Perbaikan dan Pemeliharaan Kantor</t>
  </si>
  <si>
    <t>HR Petugas Harian BAZNAS (3 bulan)</t>
  </si>
  <si>
    <t>HR Petugas Kebersihan dan Penjaga Kantor BAZNAS (3 bulan)</t>
  </si>
  <si>
    <t>Pembelian ATK</t>
  </si>
  <si>
    <t xml:space="preserve">                          SALDO PER 31 MARET 2021…………………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</si>
</sst>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&quot;Rp&quot;* #,##0.00_);_(&quot;Rp&quot;* \(#,##0.00\);_(&quot;Rp&quot;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Arial Narrow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164" fontId="6" fillId="2" borderId="1" xfId="1" applyFont="1" applyFill="1" applyBorder="1" applyAlignment="1">
      <alignment vertical="center"/>
    </xf>
    <xf numFmtId="164" fontId="0" fillId="0" borderId="0" xfId="1" applyFont="1"/>
    <xf numFmtId="166" fontId="0" fillId="0" borderId="0" xfId="0" applyNumberFormat="1"/>
    <xf numFmtId="165" fontId="7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6" fontId="0" fillId="0" borderId="1" xfId="0" applyNumberFormat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6" fontId="0" fillId="2" borderId="1" xfId="0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164" fontId="0" fillId="2" borderId="0" xfId="1" applyFont="1" applyFill="1" applyAlignment="1">
      <alignment vertical="center"/>
    </xf>
    <xf numFmtId="166" fontId="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2" borderId="1" xfId="0" applyNumberForma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165" fontId="0" fillId="2" borderId="1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4" fontId="1" fillId="0" borderId="1" xfId="1" applyFont="1" applyBorder="1" applyAlignment="1">
      <alignment vertical="center"/>
    </xf>
    <xf numFmtId="164" fontId="1" fillId="2" borderId="1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horizontal="left" vertical="center"/>
    </xf>
    <xf numFmtId="164" fontId="4" fillId="0" borderId="1" xfId="1" applyFont="1" applyBorder="1" applyAlignment="1">
      <alignment horizontal="left" vertical="center"/>
    </xf>
    <xf numFmtId="166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lianto\AppData\Local\Temp\1.%20REKAPFDBCK'21%20JAN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lianto\AppData\Local\Temp\2.%20REKAPFDBCK'21%20FE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lianto\AppData\Local\Temp\3.%20REKAPFDBCK'21%20MARET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KU KAS"/>
      <sheetName val="JKM"/>
      <sheetName val="JKK"/>
      <sheetName val="JKK ZAKAT"/>
      <sheetName val="JKK INFAQ"/>
      <sheetName val="REKAP ZAKAT"/>
      <sheetName val="REKAP INFAQ"/>
      <sheetName val="REKAP JASABANK"/>
      <sheetName val="REKAP APBD"/>
      <sheetName val="REKAP DANA BAZ JATIM"/>
      <sheetName val="REKAP DANA CSR"/>
      <sheetName val="Pemasukan &amp; Pengeluaran"/>
      <sheetName val="Z.DINAS-INSTANSI"/>
      <sheetName val="Z.TPP"/>
      <sheetName val="Z. D.MUSLIM"/>
      <sheetName val="Z.RELAWAN"/>
      <sheetName val="Z.UPZ MASJID"/>
      <sheetName val="INFAQ DINAS"/>
      <sheetName val="INFAQ GERBUSHOLEH"/>
      <sheetName val="INFAQ TPP"/>
      <sheetName val="INFAQ D.MUSLIM"/>
      <sheetName val="INFAQ RELAWAN"/>
      <sheetName val="S-3"/>
      <sheetName val="KOTAK AMAL"/>
      <sheetName val="INFAQ MAJLIS TA'LIM RAHLIA"/>
      <sheetName val="INFAQ UPZ MASJID"/>
      <sheetName val="BAZNAS JATIM"/>
      <sheetName val="JASA BANK"/>
      <sheetName val="PENGELUARAN ZAKAT"/>
      <sheetName val="PENGELUARAN INFAQ"/>
      <sheetName val="PENGELUARAN JASA BANK"/>
      <sheetName val="PENGELUARAN DANA BAZNAS JATIM "/>
      <sheetName val="PENGELUARAN APBD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F17">
            <v>3350000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KU KAS"/>
      <sheetName val="JKM"/>
      <sheetName val="JKK"/>
      <sheetName val="JKK ZAKAT"/>
      <sheetName val="JKK INFAQ"/>
      <sheetName val="REKAP ZAKAT"/>
      <sheetName val="REKAP INFAQ"/>
      <sheetName val="REKAP JASABANK"/>
      <sheetName val="REKAP DANA BAZ JATIM"/>
      <sheetName val="REKAP APBD"/>
      <sheetName val="REKAP DANA CSR"/>
      <sheetName val="Pemasukan &amp; Pengeluaran"/>
      <sheetName val="Z.DINAS-INSTANSI"/>
      <sheetName val="Z.TPP"/>
      <sheetName val="Z. D.MUSLIM"/>
      <sheetName val="Z.RELAWAN"/>
      <sheetName val="Z.UPZ MASJID"/>
      <sheetName val="INFAQ DINAS"/>
      <sheetName val="INFAQ GERBUSHOLEH"/>
      <sheetName val="INFAQ TPP"/>
      <sheetName val="INFAQ D.MUSLIM"/>
      <sheetName val="INFAQ RELAWAN"/>
      <sheetName val="S-3"/>
      <sheetName val="KOTAK AMAL"/>
      <sheetName val="INFAQ MAJLIS TA'LIM RAHLIA"/>
      <sheetName val="INFAQ UPZ MASJID"/>
      <sheetName val="BAZNAS JATIM"/>
      <sheetName val="JASA BANK"/>
      <sheetName val="PENGELUARAN ZAKAT"/>
      <sheetName val="PENGELUARAN INFAQ"/>
      <sheetName val="PENGELUARAN JASA BANK"/>
      <sheetName val="PENGELUARAN DANA BAZNAS JATIM "/>
      <sheetName val="PENGELUARAN APBD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F12">
            <v>1050000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"/>
      <sheetName val="aplikasi"/>
      <sheetName val="BUKU KAS"/>
      <sheetName val="JKM"/>
      <sheetName val="JKK"/>
      <sheetName val="JKK ZAKAT"/>
      <sheetName val="JKK INFAQ"/>
      <sheetName val="REKAP ZAKAT"/>
      <sheetName val="REKAP INFAQ"/>
      <sheetName val="Pemasukan &amp; Pengeluaran"/>
      <sheetName val="REKAP JASABANK"/>
      <sheetName val="REKAP DANA BAZ JATIM"/>
      <sheetName val="REKAP APBD"/>
      <sheetName val="REKAP DANA CSR"/>
      <sheetName val="Z.DINAS INSTANSI"/>
      <sheetName val="Z.D.MUSLIM"/>
      <sheetName val="Z.M.RELAWAN"/>
      <sheetName val="Z. TPP"/>
      <sheetName val="Z. UPZ MASJID"/>
      <sheetName val="I.DINAS INSTANSI"/>
      <sheetName val="I.RELAWAN"/>
      <sheetName val="I.D.MUSLIM"/>
      <sheetName val="I.GERBUSHOLEH"/>
      <sheetName val="I. UPZ MASJID"/>
      <sheetName val="s-3"/>
      <sheetName val="KOTAK AMAL"/>
      <sheetName val="I.TPP"/>
      <sheetName val="I. M.T. RAHLIA"/>
      <sheetName val="DANA BAZ JATIM"/>
      <sheetName val="JASA BANK"/>
      <sheetName val="PENGELUARAN Z.MAAL"/>
      <sheetName val="PENGELUARAN INFAQ"/>
      <sheetName val="PENGELUARAN JASA BANK"/>
      <sheetName val="PENGELUARAN DANA BAZ JATIM"/>
      <sheetName val="PENGELUARAN DANA APB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F15">
            <v>500000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view="pageBreakPreview" zoomScale="110" zoomScaleNormal="100" zoomScaleSheetLayoutView="110" workbookViewId="0">
      <selection activeCell="E27" sqref="E27"/>
    </sheetView>
  </sheetViews>
  <sheetFormatPr defaultRowHeight="14.5" x14ac:dyDescent="0.35"/>
  <cols>
    <col min="1" max="1" width="5.1796875" customWidth="1"/>
    <col min="2" max="2" width="57.54296875" customWidth="1"/>
    <col min="3" max="3" width="22.54296875" customWidth="1"/>
    <col min="5" max="5" width="17.1796875" customWidth="1"/>
    <col min="7" max="7" width="11" bestFit="1" customWidth="1"/>
  </cols>
  <sheetData>
    <row r="1" spans="1:7" ht="18.5" x14ac:dyDescent="0.45">
      <c r="A1" s="47" t="s">
        <v>0</v>
      </c>
      <c r="B1" s="47"/>
      <c r="C1" s="47"/>
    </row>
    <row r="2" spans="1:7" ht="18.5" x14ac:dyDescent="0.45">
      <c r="A2" s="47" t="s">
        <v>1</v>
      </c>
      <c r="B2" s="47"/>
      <c r="C2" s="47"/>
    </row>
    <row r="3" spans="1:7" ht="18.5" x14ac:dyDescent="0.45">
      <c r="A3" s="47" t="s">
        <v>54</v>
      </c>
      <c r="B3" s="47"/>
      <c r="C3" s="47"/>
    </row>
    <row r="4" spans="1:7" ht="18.5" x14ac:dyDescent="0.45">
      <c r="A4" s="1"/>
      <c r="B4" s="1"/>
      <c r="C4" s="1"/>
    </row>
    <row r="5" spans="1:7" x14ac:dyDescent="0.35">
      <c r="A5" s="6"/>
      <c r="B5" s="7"/>
      <c r="C5" s="8"/>
    </row>
    <row r="6" spans="1:7" ht="15.5" x14ac:dyDescent="0.35">
      <c r="A6" s="9" t="s">
        <v>2</v>
      </c>
      <c r="B6" s="10" t="s">
        <v>3</v>
      </c>
      <c r="C6" s="11"/>
    </row>
    <row r="7" spans="1:7" x14ac:dyDescent="0.35">
      <c r="A7" s="12">
        <v>1</v>
      </c>
      <c r="B7" s="13" t="s">
        <v>4</v>
      </c>
      <c r="C7" s="14">
        <v>763410236.16999984</v>
      </c>
      <c r="E7" s="4"/>
    </row>
    <row r="8" spans="1:7" x14ac:dyDescent="0.35">
      <c r="A8" s="15">
        <v>2</v>
      </c>
      <c r="B8" s="16" t="s">
        <v>5</v>
      </c>
      <c r="C8" s="17">
        <v>159595584.42000002</v>
      </c>
      <c r="E8" s="4"/>
      <c r="G8" s="5"/>
    </row>
    <row r="9" spans="1:7" x14ac:dyDescent="0.35">
      <c r="A9" s="12">
        <v>3</v>
      </c>
      <c r="B9" s="16" t="s">
        <v>6</v>
      </c>
      <c r="C9" s="17">
        <v>276880843.49000001</v>
      </c>
    </row>
    <row r="10" spans="1:7" x14ac:dyDescent="0.35">
      <c r="A10" s="15">
        <v>4</v>
      </c>
      <c r="B10" s="16" t="s">
        <v>7</v>
      </c>
      <c r="C10" s="17">
        <v>2482101.71</v>
      </c>
    </row>
    <row r="11" spans="1:7" x14ac:dyDescent="0.35">
      <c r="A11" s="12">
        <v>5</v>
      </c>
      <c r="B11" s="16" t="s">
        <v>8</v>
      </c>
      <c r="C11" s="17">
        <v>0</v>
      </c>
    </row>
    <row r="12" spans="1:7" x14ac:dyDescent="0.35">
      <c r="A12" s="15">
        <v>6</v>
      </c>
      <c r="B12" s="16" t="s">
        <v>9</v>
      </c>
      <c r="C12" s="17">
        <v>24750000</v>
      </c>
    </row>
    <row r="13" spans="1:7" x14ac:dyDescent="0.35">
      <c r="A13" s="12">
        <v>7</v>
      </c>
      <c r="B13" s="16" t="s">
        <v>10</v>
      </c>
      <c r="C13" s="17">
        <v>0</v>
      </c>
    </row>
    <row r="14" spans="1:7" x14ac:dyDescent="0.35">
      <c r="A14" s="15"/>
      <c r="B14" s="18" t="s">
        <v>11</v>
      </c>
      <c r="C14" s="19">
        <f>SUM(C7:C13)</f>
        <v>1227118765.79</v>
      </c>
    </row>
    <row r="15" spans="1:7" x14ac:dyDescent="0.35">
      <c r="A15" s="20"/>
      <c r="B15" s="21"/>
      <c r="C15" s="22"/>
    </row>
    <row r="16" spans="1:7" ht="15.5" x14ac:dyDescent="0.35">
      <c r="A16" s="23" t="s">
        <v>12</v>
      </c>
      <c r="B16" s="24" t="s">
        <v>13</v>
      </c>
      <c r="C16" s="20"/>
    </row>
    <row r="17" spans="1:3" ht="15.5" x14ac:dyDescent="0.35">
      <c r="A17" s="25">
        <v>1</v>
      </c>
      <c r="B17" s="26" t="s">
        <v>5</v>
      </c>
      <c r="C17" s="27"/>
    </row>
    <row r="18" spans="1:3" x14ac:dyDescent="0.35">
      <c r="A18" s="28" t="s">
        <v>14</v>
      </c>
      <c r="B18" s="18" t="s">
        <v>16</v>
      </c>
      <c r="C18" s="27"/>
    </row>
    <row r="19" spans="1:3" x14ac:dyDescent="0.35">
      <c r="A19" s="15"/>
      <c r="B19" s="16" t="s">
        <v>55</v>
      </c>
      <c r="C19" s="17">
        <f>'[1]JKK ZAKAT'!$F$17+'[2]JKK ZAKAT'!$F$12+'[3]JKK ZAKAT'!$F$15</f>
        <v>4900000</v>
      </c>
    </row>
    <row r="20" spans="1:3" x14ac:dyDescent="0.35">
      <c r="A20" s="15"/>
      <c r="B20" s="2" t="s">
        <v>17</v>
      </c>
      <c r="C20" s="17">
        <f>2120000+250000</f>
        <v>2370000</v>
      </c>
    </row>
    <row r="21" spans="1:3" x14ac:dyDescent="0.35">
      <c r="A21" s="29" t="s">
        <v>15</v>
      </c>
      <c r="B21" s="18" t="s">
        <v>27</v>
      </c>
      <c r="C21" s="17"/>
    </row>
    <row r="22" spans="1:3" x14ac:dyDescent="0.35">
      <c r="A22" s="15"/>
      <c r="B22" s="2" t="s">
        <v>56</v>
      </c>
      <c r="C22" s="17">
        <v>500000</v>
      </c>
    </row>
    <row r="23" spans="1:3" x14ac:dyDescent="0.35">
      <c r="A23" s="15"/>
      <c r="B23" s="2" t="s">
        <v>57</v>
      </c>
      <c r="C23" s="30">
        <v>750000</v>
      </c>
    </row>
    <row r="24" spans="1:3" x14ac:dyDescent="0.35">
      <c r="A24" s="31" t="s">
        <v>18</v>
      </c>
      <c r="B24" s="32" t="s">
        <v>19</v>
      </c>
      <c r="C24" s="27"/>
    </row>
    <row r="25" spans="1:3" x14ac:dyDescent="0.35">
      <c r="A25" s="15"/>
      <c r="B25" s="16" t="s">
        <v>20</v>
      </c>
      <c r="C25" s="17">
        <v>37700000</v>
      </c>
    </row>
    <row r="26" spans="1:3" x14ac:dyDescent="0.35">
      <c r="A26" s="31" t="s">
        <v>21</v>
      </c>
      <c r="B26" s="32" t="s">
        <v>22</v>
      </c>
      <c r="C26" s="33">
        <v>14529000</v>
      </c>
    </row>
    <row r="27" spans="1:3" x14ac:dyDescent="0.35">
      <c r="A27" s="15"/>
      <c r="B27" s="18" t="s">
        <v>23</v>
      </c>
      <c r="C27" s="19">
        <f>SUM(C18:C26)</f>
        <v>60749000</v>
      </c>
    </row>
    <row r="28" spans="1:3" x14ac:dyDescent="0.35">
      <c r="A28" s="15"/>
      <c r="B28" s="16"/>
      <c r="C28" s="27"/>
    </row>
    <row r="29" spans="1:3" ht="15.5" x14ac:dyDescent="0.35">
      <c r="A29" s="25">
        <v>2</v>
      </c>
      <c r="B29" s="26" t="s">
        <v>6</v>
      </c>
      <c r="C29" s="27"/>
    </row>
    <row r="30" spans="1:3" x14ac:dyDescent="0.35">
      <c r="A30" s="31" t="s">
        <v>14</v>
      </c>
      <c r="B30" s="32" t="s">
        <v>19</v>
      </c>
      <c r="C30" s="27"/>
    </row>
    <row r="31" spans="1:3" x14ac:dyDescent="0.35">
      <c r="A31" s="31"/>
      <c r="B31" s="16" t="s">
        <v>24</v>
      </c>
      <c r="C31" s="34">
        <v>2260000</v>
      </c>
    </row>
    <row r="32" spans="1:3" x14ac:dyDescent="0.35">
      <c r="A32" s="15"/>
      <c r="B32" s="2" t="s">
        <v>25</v>
      </c>
      <c r="C32" s="34">
        <v>4000000</v>
      </c>
    </row>
    <row r="33" spans="1:5" x14ac:dyDescent="0.35">
      <c r="A33" s="15"/>
      <c r="B33" s="16" t="s">
        <v>26</v>
      </c>
      <c r="C33" s="34">
        <f>30000+30000+20000</f>
        <v>80000</v>
      </c>
      <c r="E33" s="4"/>
    </row>
    <row r="34" spans="1:5" x14ac:dyDescent="0.35">
      <c r="A34" s="15"/>
      <c r="B34" s="16" t="s">
        <v>58</v>
      </c>
      <c r="C34" s="34">
        <v>4500000</v>
      </c>
      <c r="E34" s="3"/>
    </row>
    <row r="35" spans="1:5" x14ac:dyDescent="0.35">
      <c r="A35" s="15"/>
      <c r="B35" s="16" t="s">
        <v>59</v>
      </c>
      <c r="C35" s="34">
        <v>62349000</v>
      </c>
      <c r="E35" s="4"/>
    </row>
    <row r="36" spans="1:5" x14ac:dyDescent="0.35">
      <c r="A36" s="31" t="s">
        <v>15</v>
      </c>
      <c r="B36" s="32" t="s">
        <v>27</v>
      </c>
      <c r="C36" s="35"/>
    </row>
    <row r="37" spans="1:5" x14ac:dyDescent="0.35">
      <c r="A37" s="15"/>
      <c r="B37" s="16" t="s">
        <v>28</v>
      </c>
      <c r="C37" s="34">
        <v>1000000</v>
      </c>
    </row>
    <row r="38" spans="1:5" x14ac:dyDescent="0.35">
      <c r="A38" s="15"/>
      <c r="B38" s="16" t="s">
        <v>53</v>
      </c>
      <c r="C38" s="34">
        <v>500000</v>
      </c>
    </row>
    <row r="39" spans="1:5" x14ac:dyDescent="0.35">
      <c r="A39" s="15"/>
      <c r="B39" s="16" t="s">
        <v>60</v>
      </c>
      <c r="C39" s="34">
        <v>2000000</v>
      </c>
    </row>
    <row r="40" spans="1:5" x14ac:dyDescent="0.35">
      <c r="A40" s="15"/>
      <c r="B40" s="16" t="s">
        <v>47</v>
      </c>
      <c r="C40" s="34">
        <v>34218400</v>
      </c>
    </row>
    <row r="41" spans="1:5" x14ac:dyDescent="0.35">
      <c r="A41" s="15"/>
      <c r="B41" s="16" t="s">
        <v>29</v>
      </c>
      <c r="C41" s="34">
        <f>195000+25693944</f>
        <v>25888944</v>
      </c>
    </row>
    <row r="42" spans="1:5" x14ac:dyDescent="0.35">
      <c r="A42" s="15"/>
      <c r="B42" s="16" t="s">
        <v>61</v>
      </c>
      <c r="C42" s="34">
        <v>18274800</v>
      </c>
    </row>
    <row r="43" spans="1:5" x14ac:dyDescent="0.35">
      <c r="A43" s="15"/>
      <c r="B43" s="16" t="s">
        <v>31</v>
      </c>
      <c r="C43" s="34">
        <v>8943000</v>
      </c>
    </row>
    <row r="44" spans="1:5" x14ac:dyDescent="0.35">
      <c r="A44" s="28" t="s">
        <v>18</v>
      </c>
      <c r="B44" s="18" t="s">
        <v>32</v>
      </c>
      <c r="C44" s="35"/>
    </row>
    <row r="45" spans="1:5" x14ac:dyDescent="0.35">
      <c r="A45" s="28"/>
      <c r="B45" s="2" t="s">
        <v>62</v>
      </c>
      <c r="C45" s="34">
        <v>2378000</v>
      </c>
    </row>
    <row r="46" spans="1:5" x14ac:dyDescent="0.35">
      <c r="A46" s="15"/>
      <c r="B46" s="16" t="s">
        <v>33</v>
      </c>
      <c r="C46" s="34">
        <f>39000+16000</f>
        <v>55000</v>
      </c>
    </row>
    <row r="47" spans="1:5" x14ac:dyDescent="0.35">
      <c r="A47" s="31" t="s">
        <v>21</v>
      </c>
      <c r="B47" s="32" t="s">
        <v>63</v>
      </c>
      <c r="C47" s="35"/>
    </row>
    <row r="48" spans="1:5" x14ac:dyDescent="0.35">
      <c r="A48" s="15"/>
      <c r="B48" s="16" t="s">
        <v>34</v>
      </c>
      <c r="C48" s="34">
        <v>15175240</v>
      </c>
    </row>
    <row r="49" spans="1:3" x14ac:dyDescent="0.35">
      <c r="A49" s="15"/>
      <c r="B49" s="16" t="s">
        <v>64</v>
      </c>
      <c r="C49" s="34">
        <f>5350000+40000+599000</f>
        <v>5989000</v>
      </c>
    </row>
    <row r="50" spans="1:3" x14ac:dyDescent="0.35">
      <c r="A50" s="15"/>
      <c r="B50" s="16" t="s">
        <v>30</v>
      </c>
      <c r="C50" s="34">
        <v>3993400</v>
      </c>
    </row>
    <row r="51" spans="1:3" x14ac:dyDescent="0.35">
      <c r="A51" s="15"/>
      <c r="B51" s="16" t="s">
        <v>65</v>
      </c>
      <c r="C51" s="34">
        <v>2680500</v>
      </c>
    </row>
    <row r="52" spans="1:3" x14ac:dyDescent="0.35">
      <c r="A52" s="15"/>
      <c r="B52" s="16" t="s">
        <v>66</v>
      </c>
      <c r="C52" s="34">
        <v>22050000</v>
      </c>
    </row>
    <row r="53" spans="1:3" x14ac:dyDescent="0.35">
      <c r="A53" s="15"/>
      <c r="B53" s="16" t="s">
        <v>67</v>
      </c>
      <c r="C53" s="34">
        <f>3*650000</f>
        <v>1950000</v>
      </c>
    </row>
    <row r="54" spans="1:3" x14ac:dyDescent="0.35">
      <c r="A54" s="15"/>
      <c r="B54" s="32" t="s">
        <v>35</v>
      </c>
      <c r="C54" s="36">
        <f>SUM(C30:C53)</f>
        <v>218285284</v>
      </c>
    </row>
    <row r="55" spans="1:3" ht="15.5" x14ac:dyDescent="0.35">
      <c r="A55" s="25">
        <v>3</v>
      </c>
      <c r="B55" s="26" t="s">
        <v>7</v>
      </c>
      <c r="C55" s="35"/>
    </row>
    <row r="56" spans="1:3" x14ac:dyDescent="0.35">
      <c r="A56" s="31"/>
      <c r="B56" s="16" t="s">
        <v>36</v>
      </c>
      <c r="C56" s="34">
        <f>114863+111400+113718</f>
        <v>339981</v>
      </c>
    </row>
    <row r="57" spans="1:3" x14ac:dyDescent="0.35">
      <c r="A57" s="15"/>
      <c r="B57" s="16" t="s">
        <v>51</v>
      </c>
      <c r="C57" s="34">
        <f>206200.29+179466.44+158124.64</f>
        <v>543791.37</v>
      </c>
    </row>
    <row r="58" spans="1:3" x14ac:dyDescent="0.35">
      <c r="A58" s="15"/>
      <c r="B58" s="16" t="s">
        <v>34</v>
      </c>
      <c r="C58" s="34">
        <f>8000+8000+116500</f>
        <v>132500</v>
      </c>
    </row>
    <row r="59" spans="1:3" x14ac:dyDescent="0.35">
      <c r="A59" s="15"/>
      <c r="B59" s="32" t="s">
        <v>37</v>
      </c>
      <c r="C59" s="37">
        <f>SUM(C56:C58)</f>
        <v>1016272.37</v>
      </c>
    </row>
    <row r="60" spans="1:3" ht="15.5" x14ac:dyDescent="0.35">
      <c r="A60" s="25">
        <v>4</v>
      </c>
      <c r="B60" s="26" t="s">
        <v>8</v>
      </c>
      <c r="C60" s="35"/>
    </row>
    <row r="61" spans="1:3" x14ac:dyDescent="0.35">
      <c r="A61" s="15"/>
      <c r="B61" s="16" t="s">
        <v>49</v>
      </c>
      <c r="C61" s="34">
        <f>4*1500000*3</f>
        <v>18000000</v>
      </c>
    </row>
    <row r="62" spans="1:3" x14ac:dyDescent="0.35">
      <c r="A62" s="15"/>
      <c r="B62" s="16" t="s">
        <v>50</v>
      </c>
      <c r="C62" s="34">
        <f>6*1500000*3</f>
        <v>27000000</v>
      </c>
    </row>
    <row r="63" spans="1:3" x14ac:dyDescent="0.35">
      <c r="A63" s="15"/>
      <c r="B63" s="38" t="s">
        <v>38</v>
      </c>
      <c r="C63" s="34">
        <v>2240000</v>
      </c>
    </row>
    <row r="64" spans="1:3" x14ac:dyDescent="0.35">
      <c r="A64" s="15"/>
      <c r="B64" s="38" t="s">
        <v>39</v>
      </c>
      <c r="C64" s="34">
        <v>1820000</v>
      </c>
    </row>
    <row r="65" spans="1:5" x14ac:dyDescent="0.35">
      <c r="A65" s="15"/>
      <c r="B65" s="38" t="s">
        <v>40</v>
      </c>
      <c r="C65" s="34">
        <v>15000000</v>
      </c>
    </row>
    <row r="66" spans="1:5" x14ac:dyDescent="0.35">
      <c r="A66" s="15"/>
      <c r="B66" s="38" t="s">
        <v>41</v>
      </c>
      <c r="C66" s="34">
        <v>4000000</v>
      </c>
    </row>
    <row r="67" spans="1:5" x14ac:dyDescent="0.35">
      <c r="A67" s="15"/>
      <c r="B67" s="38" t="s">
        <v>68</v>
      </c>
      <c r="C67" s="34">
        <v>10000000</v>
      </c>
    </row>
    <row r="68" spans="1:5" x14ac:dyDescent="0.35">
      <c r="A68" s="15"/>
      <c r="B68" s="38" t="s">
        <v>52</v>
      </c>
      <c r="C68" s="34">
        <v>2000000</v>
      </c>
    </row>
    <row r="69" spans="1:5" x14ac:dyDescent="0.35">
      <c r="A69" s="15"/>
      <c r="B69" s="39" t="s">
        <v>48</v>
      </c>
      <c r="C69" s="34">
        <v>750000</v>
      </c>
    </row>
    <row r="70" spans="1:5" x14ac:dyDescent="0.35">
      <c r="A70" s="15"/>
      <c r="B70" s="32" t="s">
        <v>42</v>
      </c>
      <c r="C70" s="36">
        <f>SUM(C61:C69)</f>
        <v>80810000</v>
      </c>
    </row>
    <row r="71" spans="1:5" ht="15.5" x14ac:dyDescent="0.35">
      <c r="A71" s="40">
        <v>5</v>
      </c>
      <c r="B71" s="41" t="s">
        <v>9</v>
      </c>
      <c r="C71" s="35"/>
    </row>
    <row r="72" spans="1:5" x14ac:dyDescent="0.35">
      <c r="A72" s="15"/>
      <c r="B72" s="16" t="s">
        <v>43</v>
      </c>
      <c r="C72" s="17">
        <v>24600000</v>
      </c>
      <c r="E72" s="3"/>
    </row>
    <row r="73" spans="1:5" x14ac:dyDescent="0.35">
      <c r="A73" s="15"/>
      <c r="B73" s="16" t="s">
        <v>44</v>
      </c>
      <c r="C73" s="17">
        <v>150000</v>
      </c>
    </row>
    <row r="74" spans="1:5" x14ac:dyDescent="0.35">
      <c r="A74" s="15"/>
      <c r="B74" s="32" t="s">
        <v>45</v>
      </c>
      <c r="C74" s="42">
        <f>SUM(C72:C73)</f>
        <v>24750000</v>
      </c>
    </row>
    <row r="75" spans="1:5" x14ac:dyDescent="0.35">
      <c r="A75" s="27"/>
      <c r="B75" s="43" t="s">
        <v>46</v>
      </c>
      <c r="C75" s="42">
        <f>C27+C54+C59+C70+C74</f>
        <v>385610556.37</v>
      </c>
    </row>
    <row r="76" spans="1:5" x14ac:dyDescent="0.35">
      <c r="A76" s="12"/>
      <c r="B76" s="44" t="s">
        <v>69</v>
      </c>
      <c r="C76" s="45">
        <f>C14-C75</f>
        <v>841508209.41999996</v>
      </c>
    </row>
    <row r="77" spans="1:5" x14ac:dyDescent="0.35">
      <c r="C77" s="46"/>
    </row>
  </sheetData>
  <sheetProtection password="FEA3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 keu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2021-09-29T03:01:08Z</dcterms:modified>
</cp:coreProperties>
</file>