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LAPORAN KEUANGAN" sheetId="1" r:id="rId1"/>
  </sheets>
  <calcPr calcId="144525"/>
</workbook>
</file>

<file path=xl/calcChain.xml><?xml version="1.0" encoding="utf-8"?>
<calcChain xmlns="http://schemas.openxmlformats.org/spreadsheetml/2006/main">
  <c r="C90" i="1" l="1"/>
  <c r="C89" i="1"/>
  <c r="C91" i="1" s="1"/>
  <c r="C84" i="1"/>
  <c r="C76" i="1"/>
  <c r="C75" i="1"/>
  <c r="C71" i="1"/>
  <c r="C59" i="1"/>
  <c r="C56" i="1"/>
  <c r="C49" i="1"/>
  <c r="C43" i="1"/>
  <c r="C42" i="1"/>
  <c r="C40" i="1"/>
  <c r="C27" i="1"/>
  <c r="C24" i="1"/>
  <c r="C23" i="1"/>
  <c r="C35" i="1" s="1"/>
  <c r="C9" i="1"/>
  <c r="C8" i="1"/>
  <c r="C7" i="1"/>
  <c r="C12" i="1" s="1"/>
  <c r="C72" i="1" l="1"/>
  <c r="C73" i="1" s="1"/>
  <c r="C69" i="1"/>
  <c r="C87" i="1"/>
  <c r="C92" i="1" l="1"/>
  <c r="C93" i="1" s="1"/>
</calcChain>
</file>

<file path=xl/sharedStrings.xml><?xml version="1.0" encoding="utf-8"?>
<sst xmlns="http://schemas.openxmlformats.org/spreadsheetml/2006/main" count="103" uniqueCount="90">
  <si>
    <t>LAPORAN KEUANGAN</t>
  </si>
  <si>
    <t xml:space="preserve">BAZNAS KOTA MADIUN </t>
  </si>
  <si>
    <t>UNTUK PERIODE BULAN OKTOBER - DESEMBER 2020</t>
  </si>
  <si>
    <t>A.</t>
  </si>
  <si>
    <t>PENGUMPULAN</t>
  </si>
  <si>
    <t>SALDO AWAL</t>
  </si>
  <si>
    <t>DANA ZAKAT</t>
  </si>
  <si>
    <t>DANA INFAQ/SHODAQOH</t>
  </si>
  <si>
    <t>DANA JASA BANK</t>
  </si>
  <si>
    <t>DANA APBD</t>
  </si>
  <si>
    <t>DANA DARI BAZNAS PROPINSI JAWA TIMUR</t>
  </si>
  <si>
    <t>TOTAL</t>
  </si>
  <si>
    <t>B.</t>
  </si>
  <si>
    <t>PENTASYARUFAN</t>
  </si>
  <si>
    <t>A</t>
  </si>
  <si>
    <t>MADIUN  MAKMUR</t>
  </si>
  <si>
    <t>Bisafari (Bina Usaha Dhuafa Mandiri)</t>
  </si>
  <si>
    <t>Bisafari Difabel</t>
  </si>
  <si>
    <t>MADIUN  CERDAS</t>
  </si>
  <si>
    <t>Beasiswa Dhuafa Prestasi (Dhupres)</t>
  </si>
  <si>
    <t>Beasiswa Produktif</t>
  </si>
  <si>
    <t>B</t>
  </si>
  <si>
    <t>MADIUN SEHAT</t>
  </si>
  <si>
    <t>Bantuan Biaya Pengobatan</t>
  </si>
  <si>
    <t xml:space="preserve">Bantuan Alat Bantu Kesehatan Difabel </t>
  </si>
  <si>
    <t>C</t>
  </si>
  <si>
    <t>MADIUN PEDULI</t>
  </si>
  <si>
    <t>Bantuan Paket Sembako Rutin</t>
  </si>
  <si>
    <t>Bantuan kepada Anak Yatim Piatu Non Panti Asuhan</t>
  </si>
  <si>
    <t>Bantuan Paket Sembako kepada warga terdampak Covid 19</t>
  </si>
  <si>
    <t>D</t>
  </si>
  <si>
    <t>MADIUN TAQWA</t>
  </si>
  <si>
    <t>Bantuan Mu'allaf</t>
  </si>
  <si>
    <t>Forum Kader Da'i</t>
  </si>
  <si>
    <t>E</t>
  </si>
  <si>
    <t>AMIL/KESEKRETARIATAN</t>
  </si>
  <si>
    <t>F</t>
  </si>
  <si>
    <t>BIDANG PENGEMBANGAN</t>
  </si>
  <si>
    <t>Hak Amil Akhir Tahun</t>
  </si>
  <si>
    <t xml:space="preserve">          JUMLAH PENYALURAN DANA ZAKAT……………</t>
  </si>
  <si>
    <t>ACTD</t>
  </si>
  <si>
    <t>PM Rahlia dan Forum Kader Da'i</t>
  </si>
  <si>
    <t>Bantuan Kegiatan Keagamaan</t>
  </si>
  <si>
    <t>Siaran Melalui Radio</t>
  </si>
  <si>
    <t>Penyusunan PAK</t>
  </si>
  <si>
    <t>Penyusunan RKAT</t>
  </si>
  <si>
    <t>Penyusunan Laporan Akhir Tahun</t>
  </si>
  <si>
    <t>Pengadaan Papan Nama UPZ BAZNAS Kelurahan</t>
  </si>
  <si>
    <t xml:space="preserve">Pengadaan Papan Nama dan Stempel UPZ Masjid </t>
  </si>
  <si>
    <t>Sosialisasi UPZ Masjid/Musholla</t>
  </si>
  <si>
    <t>Pentasyarufan Melalui UPZ BAZNAS Kelurahan</t>
  </si>
  <si>
    <t>Pentasyarufan Melalui UPZ OPD / Sekolah</t>
  </si>
  <si>
    <t xml:space="preserve">Transport Relawan </t>
  </si>
  <si>
    <t>BIDANG PENGUMPULAN</t>
  </si>
  <si>
    <t>Sosialisasi Melalui Media Sosial</t>
  </si>
  <si>
    <t>Penerbitan BSZ</t>
  </si>
  <si>
    <t>BIDANG PENDAYAGUNAAN</t>
  </si>
  <si>
    <t>Reward dan Tali Asih</t>
  </si>
  <si>
    <t>BIDANG PENGEMBANGAN SDM &amp; ADM. UMUM</t>
  </si>
  <si>
    <t>Biaya Rapat-Rapat</t>
  </si>
  <si>
    <t>Kesekretariatan</t>
  </si>
  <si>
    <t>BOP Pentasyarufan</t>
  </si>
  <si>
    <t>Pengadaan Sarana dan Prasarana</t>
  </si>
  <si>
    <t>HR Petugas Harian BAZNAS ( 3 bulan )</t>
  </si>
  <si>
    <t>Bantuan Kesehatan Keluarga Pengurus</t>
  </si>
  <si>
    <t>Perbaikan Kantor</t>
  </si>
  <si>
    <t xml:space="preserve">Penambahan Suplemen Makanan Sehat </t>
  </si>
  <si>
    <t xml:space="preserve">          JUMLAH PENYALURAN DANA INFAQ………….</t>
  </si>
  <si>
    <t>Rekening Telpon</t>
  </si>
  <si>
    <t xml:space="preserve">Biaya Pajak Jasa Bank &amp; Administrasi Bank </t>
  </si>
  <si>
    <t xml:space="preserve">          JUMLAH PENYALURAN DANA JASA BANK………….</t>
  </si>
  <si>
    <t>HR Pimpinan BAZNAS ( 3 bulan)</t>
  </si>
  <si>
    <t>HR Pelaksana BAZNAS ( 3 bulan)</t>
  </si>
  <si>
    <t>ATK</t>
  </si>
  <si>
    <t>Konsumsi Rapat Pleno BAZNAS Kota Madiun</t>
  </si>
  <si>
    <t xml:space="preserve">Konsumsi Rapat Pelaksana BAZNAS Kota Madiun </t>
  </si>
  <si>
    <t>Rapat Kerja (Raker) BAZNAS Kota Madiun</t>
  </si>
  <si>
    <t xml:space="preserve">Biaya Penerbitan Warta BAZNAS Kota Madiun Tri Wulan IV </t>
  </si>
  <si>
    <t>Biaya Kurir / Pengiriman  Warta BAZNAS Kota Madiun Triwulan IV</t>
  </si>
  <si>
    <t>Baliho BAZNAS Kota Madiun</t>
  </si>
  <si>
    <t>Naskah Khutbah Jum'at</t>
  </si>
  <si>
    <t>Penerbitan Buku Risalah Raker BAZNAS Kota Madiun</t>
  </si>
  <si>
    <t>Penerbitan Kalender BAZNAS Kota Madiun</t>
  </si>
  <si>
    <t xml:space="preserve">          JUMLAH PENYALURAN DANA APBD………….</t>
  </si>
  <si>
    <t>DANA DARI PROPINSI JAWA TIMUR</t>
  </si>
  <si>
    <t>Bantuan Fakir Miskin dari BAZNAS Propinsi Jatim</t>
  </si>
  <si>
    <t>Transport Bantuan Fakir Miskin dari BAZNAS Propinsi Jatim</t>
  </si>
  <si>
    <t xml:space="preserve">          JUMLAH PENYALURAN DANA BAZNAS JATIM………….</t>
  </si>
  <si>
    <t xml:space="preserve">                          JUMLAH 1-5………………………..……………</t>
  </si>
  <si>
    <t xml:space="preserve">                          SALDO PER 31 Desember 2020…………………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</si>
</sst>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4" formatCode="_(&quot;Rp&quot;* #,##0.00_);_(&quot;Rp&quot;* \(#,##0.00\);_(&quot;Rp&quot;* &quot;-&quot;??_);_(@_)"/>
    <numFmt numFmtId="164" formatCode="_(&quot;Rp&quot;* #,##0.00_);_(&quot;Rp&quot;* \(#,##0.00\);_(&quot;Rp&quot;* &quot;-&quot;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44" fontId="3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41" fontId="0" fillId="2" borderId="1" xfId="1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1" fontId="4" fillId="2" borderId="1" xfId="1" applyFont="1" applyFill="1" applyBorder="1" applyAlignment="1">
      <alignment vertical="center"/>
    </xf>
    <xf numFmtId="44" fontId="4" fillId="2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41" fontId="0" fillId="2" borderId="0" xfId="1" applyFont="1" applyFill="1" applyAlignment="1">
      <alignment vertical="center"/>
    </xf>
    <xf numFmtId="44" fontId="0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1" fontId="2" fillId="2" borderId="0" xfId="1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1" fontId="5" fillId="2" borderId="1" xfId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vertical="center"/>
    </xf>
    <xf numFmtId="41" fontId="7" fillId="2" borderId="1" xfId="1" applyFont="1" applyFill="1" applyBorder="1" applyAlignment="1">
      <alignment vertical="center"/>
    </xf>
    <xf numFmtId="41" fontId="8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1" fontId="9" fillId="2" borderId="1" xfId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41" fontId="10" fillId="2" borderId="1" xfId="1" applyFont="1" applyFill="1" applyBorder="1" applyAlignment="1">
      <alignment vertical="center"/>
    </xf>
    <xf numFmtId="44" fontId="10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1" fontId="11" fillId="0" borderId="1" xfId="1" applyFont="1" applyBorder="1" applyAlignment="1">
      <alignment horizontal="left" vertical="center"/>
    </xf>
    <xf numFmtId="41" fontId="7" fillId="2" borderId="2" xfId="1" applyFont="1" applyFill="1" applyBorder="1" applyAlignment="1">
      <alignment vertical="center"/>
    </xf>
    <xf numFmtId="41" fontId="7" fillId="2" borderId="3" xfId="1" applyFont="1" applyFill="1" applyBorder="1" applyAlignment="1">
      <alignment vertical="center"/>
    </xf>
    <xf numFmtId="44" fontId="10" fillId="2" borderId="1" xfId="1" applyNumberFormat="1" applyFont="1" applyFill="1" applyBorder="1" applyAlignment="1">
      <alignment vertical="center"/>
    </xf>
    <xf numFmtId="41" fontId="7" fillId="2" borderId="1" xfId="1" applyFont="1" applyFill="1" applyBorder="1" applyAlignment="1">
      <alignment horizontal="left" vertical="center"/>
    </xf>
    <xf numFmtId="4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41" fontId="8" fillId="0" borderId="1" xfId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1" fontId="13" fillId="2" borderId="1" xfId="1" applyFont="1" applyFill="1" applyBorder="1" applyAlignment="1">
      <alignment vertical="center"/>
    </xf>
    <xf numFmtId="44" fontId="6" fillId="2" borderId="1" xfId="0" applyNumberFormat="1" applyFont="1" applyFill="1" applyBorder="1" applyAlignment="1">
      <alignment vertical="center"/>
    </xf>
    <xf numFmtId="41" fontId="6" fillId="2" borderId="1" xfId="1" applyFont="1" applyFill="1" applyBorder="1" applyAlignment="1">
      <alignment horizontal="left" vertical="center"/>
    </xf>
    <xf numFmtId="41" fontId="6" fillId="0" borderId="1" xfId="1" applyFont="1" applyBorder="1" applyAlignment="1">
      <alignment horizontal="left" vertical="center"/>
    </xf>
    <xf numFmtId="0" fontId="0" fillId="2" borderId="0" xfId="0" applyFill="1"/>
    <xf numFmtId="41" fontId="0" fillId="2" borderId="0" xfId="1" applyFont="1" applyFill="1"/>
    <xf numFmtId="4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abSelected="1" view="pageBreakPreview" zoomScaleNormal="100" zoomScaleSheetLayoutView="100" workbookViewId="0">
      <selection activeCell="F88" sqref="F88"/>
    </sheetView>
  </sheetViews>
  <sheetFormatPr defaultRowHeight="15" x14ac:dyDescent="0.25"/>
  <cols>
    <col min="1" max="1" width="5.140625" customWidth="1"/>
    <col min="2" max="2" width="60" customWidth="1"/>
    <col min="3" max="3" width="22.5703125" style="49" customWidth="1"/>
  </cols>
  <sheetData>
    <row r="1" spans="1:3" ht="18.75" x14ac:dyDescent="0.3">
      <c r="A1" s="53" t="s">
        <v>0</v>
      </c>
      <c r="B1" s="53"/>
      <c r="C1" s="53"/>
    </row>
    <row r="2" spans="1:3" ht="18.75" x14ac:dyDescent="0.3">
      <c r="A2" s="53" t="s">
        <v>1</v>
      </c>
      <c r="B2" s="53"/>
      <c r="C2" s="53"/>
    </row>
    <row r="3" spans="1:3" ht="18.75" x14ac:dyDescent="0.3">
      <c r="A3" s="53" t="s">
        <v>2</v>
      </c>
      <c r="B3" s="53"/>
      <c r="C3" s="53"/>
    </row>
    <row r="4" spans="1:3" ht="18.75" x14ac:dyDescent="0.3">
      <c r="A4" s="1"/>
      <c r="B4" s="1"/>
      <c r="C4" s="2"/>
    </row>
    <row r="5" spans="1:3" ht="18.75" x14ac:dyDescent="0.25">
      <c r="A5" s="3" t="s">
        <v>3</v>
      </c>
      <c r="B5" s="4" t="s">
        <v>4</v>
      </c>
      <c r="C5" s="5"/>
    </row>
    <row r="6" spans="1:3" x14ac:dyDescent="0.25">
      <c r="A6" s="6">
        <v>1</v>
      </c>
      <c r="B6" s="7" t="s">
        <v>5</v>
      </c>
      <c r="C6" s="8">
        <v>1127591280.8699999</v>
      </c>
    </row>
    <row r="7" spans="1:3" x14ac:dyDescent="0.25">
      <c r="A7" s="9">
        <v>2</v>
      </c>
      <c r="B7" s="10" t="s">
        <v>6</v>
      </c>
      <c r="C7" s="11">
        <f>54705041.1+59155541+56268346.25</f>
        <v>170128928.34999999</v>
      </c>
    </row>
    <row r="8" spans="1:3" x14ac:dyDescent="0.25">
      <c r="A8" s="6">
        <v>3</v>
      </c>
      <c r="B8" s="10" t="s">
        <v>7</v>
      </c>
      <c r="C8" s="11">
        <f>80841640+89936840+110125915</f>
        <v>280904395</v>
      </c>
    </row>
    <row r="9" spans="1:3" x14ac:dyDescent="0.25">
      <c r="A9" s="9">
        <v>4</v>
      </c>
      <c r="B9" s="10" t="s">
        <v>8</v>
      </c>
      <c r="C9" s="11">
        <f>1047464.28+1943084.9+1505037.45</f>
        <v>4495586.63</v>
      </c>
    </row>
    <row r="10" spans="1:3" x14ac:dyDescent="0.25">
      <c r="A10" s="6">
        <v>5</v>
      </c>
      <c r="B10" s="10" t="s">
        <v>9</v>
      </c>
      <c r="C10" s="11">
        <v>190695000</v>
      </c>
    </row>
    <row r="11" spans="1:3" x14ac:dyDescent="0.25">
      <c r="A11" s="9">
        <v>6</v>
      </c>
      <c r="B11" s="10" t="s">
        <v>10</v>
      </c>
      <c r="C11" s="11">
        <v>21730000</v>
      </c>
    </row>
    <row r="12" spans="1:3" x14ac:dyDescent="0.25">
      <c r="A12" s="9"/>
      <c r="B12" s="12" t="s">
        <v>11</v>
      </c>
      <c r="C12" s="13">
        <f>SUM(C6:C11)</f>
        <v>1795545190.8499999</v>
      </c>
    </row>
    <row r="13" spans="1:3" x14ac:dyDescent="0.25">
      <c r="A13" s="14"/>
      <c r="B13" s="15"/>
      <c r="C13" s="16"/>
    </row>
    <row r="14" spans="1:3" ht="18.75" x14ac:dyDescent="0.25">
      <c r="A14" s="17" t="s">
        <v>12</v>
      </c>
      <c r="B14" s="18" t="s">
        <v>13</v>
      </c>
      <c r="C14" s="14"/>
    </row>
    <row r="15" spans="1:3" ht="15.75" x14ac:dyDescent="0.25">
      <c r="A15" s="19">
        <v>1</v>
      </c>
      <c r="B15" s="20" t="s">
        <v>6</v>
      </c>
      <c r="C15" s="21"/>
    </row>
    <row r="16" spans="1:3" x14ac:dyDescent="0.25">
      <c r="A16" s="22" t="s">
        <v>14</v>
      </c>
      <c r="B16" s="23" t="s">
        <v>15</v>
      </c>
      <c r="C16" s="21"/>
    </row>
    <row r="17" spans="1:3" x14ac:dyDescent="0.25">
      <c r="A17" s="22"/>
      <c r="B17" s="24" t="s">
        <v>16</v>
      </c>
      <c r="C17" s="11">
        <v>81000000</v>
      </c>
    </row>
    <row r="18" spans="1:3" x14ac:dyDescent="0.25">
      <c r="A18" s="22"/>
      <c r="B18" s="24" t="s">
        <v>17</v>
      </c>
      <c r="C18" s="11">
        <v>9000000</v>
      </c>
    </row>
    <row r="19" spans="1:3" x14ac:dyDescent="0.25">
      <c r="A19" s="22"/>
      <c r="B19" s="23" t="s">
        <v>18</v>
      </c>
      <c r="C19" s="21"/>
    </row>
    <row r="20" spans="1:3" x14ac:dyDescent="0.25">
      <c r="A20" s="22"/>
      <c r="B20" s="25" t="s">
        <v>19</v>
      </c>
      <c r="C20" s="11">
        <v>145200000</v>
      </c>
    </row>
    <row r="21" spans="1:3" x14ac:dyDescent="0.25">
      <c r="A21" s="22"/>
      <c r="B21" s="25" t="s">
        <v>20</v>
      </c>
      <c r="C21" s="11">
        <v>750000</v>
      </c>
    </row>
    <row r="22" spans="1:3" x14ac:dyDescent="0.25">
      <c r="A22" s="26" t="s">
        <v>21</v>
      </c>
      <c r="B22" s="12" t="s">
        <v>22</v>
      </c>
      <c r="C22" s="21"/>
    </row>
    <row r="23" spans="1:3" x14ac:dyDescent="0.25">
      <c r="A23" s="9"/>
      <c r="B23" s="10" t="s">
        <v>23</v>
      </c>
      <c r="C23" s="11">
        <f>1300000+4300000+1800000</f>
        <v>7400000</v>
      </c>
    </row>
    <row r="24" spans="1:3" x14ac:dyDescent="0.25">
      <c r="A24" s="9"/>
      <c r="B24" s="24" t="s">
        <v>24</v>
      </c>
      <c r="C24" s="11">
        <f>1950000+1150000+1150000</f>
        <v>4250000</v>
      </c>
    </row>
    <row r="25" spans="1:3" x14ac:dyDescent="0.25">
      <c r="A25" s="22" t="s">
        <v>25</v>
      </c>
      <c r="B25" s="23" t="s">
        <v>26</v>
      </c>
      <c r="C25" s="21"/>
    </row>
    <row r="26" spans="1:3" x14ac:dyDescent="0.25">
      <c r="A26" s="9"/>
      <c r="B26" s="10" t="s">
        <v>27</v>
      </c>
      <c r="C26" s="11">
        <v>28425000</v>
      </c>
    </row>
    <row r="27" spans="1:3" x14ac:dyDescent="0.25">
      <c r="A27" s="9"/>
      <c r="B27" s="25" t="s">
        <v>28</v>
      </c>
      <c r="C27" s="11">
        <f>54600000*2</f>
        <v>109200000</v>
      </c>
    </row>
    <row r="28" spans="1:3" x14ac:dyDescent="0.25">
      <c r="A28" s="9"/>
      <c r="B28" s="27" t="s">
        <v>29</v>
      </c>
      <c r="C28" s="28">
        <v>30000000</v>
      </c>
    </row>
    <row r="29" spans="1:3" x14ac:dyDescent="0.25">
      <c r="A29" s="22" t="s">
        <v>30</v>
      </c>
      <c r="B29" s="23" t="s">
        <v>31</v>
      </c>
      <c r="C29" s="11"/>
    </row>
    <row r="30" spans="1:3" x14ac:dyDescent="0.25">
      <c r="A30" s="9"/>
      <c r="B30" s="10" t="s">
        <v>32</v>
      </c>
      <c r="C30" s="11">
        <v>16000000</v>
      </c>
    </row>
    <row r="31" spans="1:3" x14ac:dyDescent="0.25">
      <c r="A31" s="9"/>
      <c r="B31" s="29" t="s">
        <v>33</v>
      </c>
      <c r="C31" s="30">
        <v>2691282.55</v>
      </c>
    </row>
    <row r="32" spans="1:3" x14ac:dyDescent="0.25">
      <c r="A32" s="22" t="s">
        <v>34</v>
      </c>
      <c r="B32" s="23" t="s">
        <v>35</v>
      </c>
      <c r="C32" s="11">
        <v>14421000</v>
      </c>
    </row>
    <row r="33" spans="1:3" x14ac:dyDescent="0.25">
      <c r="A33" s="22" t="s">
        <v>36</v>
      </c>
      <c r="B33" s="23" t="s">
        <v>37</v>
      </c>
      <c r="C33" s="11"/>
    </row>
    <row r="34" spans="1:3" x14ac:dyDescent="0.25">
      <c r="A34" s="22"/>
      <c r="B34" s="25" t="s">
        <v>38</v>
      </c>
      <c r="C34" s="11">
        <v>42000000</v>
      </c>
    </row>
    <row r="35" spans="1:3" x14ac:dyDescent="0.25">
      <c r="A35" s="9"/>
      <c r="B35" s="12" t="s">
        <v>39</v>
      </c>
      <c r="C35" s="13">
        <f>SUM(C17:C34)</f>
        <v>490337282.55000001</v>
      </c>
    </row>
    <row r="36" spans="1:3" x14ac:dyDescent="0.25">
      <c r="A36" s="9"/>
      <c r="B36" s="10"/>
      <c r="C36" s="21"/>
    </row>
    <row r="37" spans="1:3" ht="15.75" x14ac:dyDescent="0.25">
      <c r="A37" s="19">
        <v>2</v>
      </c>
      <c r="B37" s="20" t="s">
        <v>7</v>
      </c>
      <c r="C37" s="21"/>
    </row>
    <row r="38" spans="1:3" x14ac:dyDescent="0.25">
      <c r="A38" s="22" t="s">
        <v>14</v>
      </c>
      <c r="B38" s="23" t="s">
        <v>26</v>
      </c>
      <c r="C38" s="21"/>
    </row>
    <row r="39" spans="1:3" x14ac:dyDescent="0.25">
      <c r="A39" s="22"/>
      <c r="B39" s="25" t="s">
        <v>40</v>
      </c>
      <c r="C39" s="28">
        <v>1000000</v>
      </c>
    </row>
    <row r="40" spans="1:3" x14ac:dyDescent="0.25">
      <c r="A40" s="22"/>
      <c r="B40" s="27" t="s">
        <v>29</v>
      </c>
      <c r="C40" s="28">
        <f>81000000-30000000</f>
        <v>51000000</v>
      </c>
    </row>
    <row r="41" spans="1:3" x14ac:dyDescent="0.25">
      <c r="A41" s="22" t="s">
        <v>21</v>
      </c>
      <c r="B41" s="23" t="s">
        <v>31</v>
      </c>
      <c r="C41" s="31"/>
    </row>
    <row r="42" spans="1:3" x14ac:dyDescent="0.25">
      <c r="A42" s="9"/>
      <c r="B42" s="10" t="s">
        <v>41</v>
      </c>
      <c r="C42" s="32">
        <f>200000+10500000</f>
        <v>10700000</v>
      </c>
    </row>
    <row r="43" spans="1:3" x14ac:dyDescent="0.25">
      <c r="A43" s="9"/>
      <c r="B43" s="10" t="s">
        <v>33</v>
      </c>
      <c r="C43" s="32">
        <f>1000000+2700000-C31</f>
        <v>1008717.4500000002</v>
      </c>
    </row>
    <row r="44" spans="1:3" x14ac:dyDescent="0.25">
      <c r="A44" s="9"/>
      <c r="B44" s="10" t="s">
        <v>42</v>
      </c>
      <c r="C44" s="32">
        <v>1000000</v>
      </c>
    </row>
    <row r="45" spans="1:3" x14ac:dyDescent="0.25">
      <c r="A45" s="9"/>
      <c r="B45" s="10" t="s">
        <v>43</v>
      </c>
      <c r="C45" s="32">
        <v>1800000</v>
      </c>
    </row>
    <row r="46" spans="1:3" x14ac:dyDescent="0.25">
      <c r="A46" s="9"/>
      <c r="B46" s="10" t="s">
        <v>44</v>
      </c>
      <c r="C46" s="32">
        <v>4875100</v>
      </c>
    </row>
    <row r="47" spans="1:3" x14ac:dyDescent="0.25">
      <c r="A47" s="9"/>
      <c r="B47" s="10" t="s">
        <v>45</v>
      </c>
      <c r="C47" s="32">
        <v>4884000</v>
      </c>
    </row>
    <row r="48" spans="1:3" x14ac:dyDescent="0.25">
      <c r="A48" s="9"/>
      <c r="B48" s="10" t="s">
        <v>46</v>
      </c>
      <c r="C48" s="32">
        <v>5000000</v>
      </c>
    </row>
    <row r="49" spans="1:3" x14ac:dyDescent="0.25">
      <c r="A49" s="9"/>
      <c r="B49" s="10" t="s">
        <v>47</v>
      </c>
      <c r="C49" s="32">
        <f>29700000+1300000+1250000</f>
        <v>32250000</v>
      </c>
    </row>
    <row r="50" spans="1:3" x14ac:dyDescent="0.25">
      <c r="A50" s="9"/>
      <c r="B50" s="33" t="s">
        <v>48</v>
      </c>
      <c r="C50" s="32">
        <v>10725000</v>
      </c>
    </row>
    <row r="51" spans="1:3" x14ac:dyDescent="0.25">
      <c r="A51" s="9"/>
      <c r="B51" s="10" t="s">
        <v>49</v>
      </c>
      <c r="C51" s="32">
        <v>6040000</v>
      </c>
    </row>
    <row r="52" spans="1:3" x14ac:dyDescent="0.25">
      <c r="A52" s="22"/>
      <c r="B52" s="10" t="s">
        <v>50</v>
      </c>
      <c r="C52" s="11">
        <v>35326000</v>
      </c>
    </row>
    <row r="53" spans="1:3" x14ac:dyDescent="0.25">
      <c r="A53" s="22"/>
      <c r="B53" s="10" t="s">
        <v>51</v>
      </c>
      <c r="C53" s="32">
        <v>25657644</v>
      </c>
    </row>
    <row r="54" spans="1:3" x14ac:dyDescent="0.25">
      <c r="A54" s="9"/>
      <c r="B54" s="10" t="s">
        <v>52</v>
      </c>
      <c r="C54" s="32">
        <v>18506800</v>
      </c>
    </row>
    <row r="55" spans="1:3" x14ac:dyDescent="0.25">
      <c r="A55" s="26" t="s">
        <v>25</v>
      </c>
      <c r="B55" s="12" t="s">
        <v>53</v>
      </c>
      <c r="C55" s="31"/>
    </row>
    <row r="56" spans="1:3" x14ac:dyDescent="0.25">
      <c r="A56" s="26"/>
      <c r="B56" s="24" t="s">
        <v>54</v>
      </c>
      <c r="C56" s="32">
        <f>329000*3+600000+500000+600000</f>
        <v>2687000</v>
      </c>
    </row>
    <row r="57" spans="1:3" x14ac:dyDescent="0.25">
      <c r="A57" s="9"/>
      <c r="B57" s="34" t="s">
        <v>55</v>
      </c>
      <c r="C57" s="32">
        <v>317500</v>
      </c>
    </row>
    <row r="58" spans="1:3" x14ac:dyDescent="0.25">
      <c r="A58" s="52" t="s">
        <v>30</v>
      </c>
      <c r="B58" s="12" t="s">
        <v>56</v>
      </c>
      <c r="C58" s="32"/>
    </row>
    <row r="59" spans="1:3" x14ac:dyDescent="0.25">
      <c r="A59" s="9"/>
      <c r="B59" s="35" t="s">
        <v>57</v>
      </c>
      <c r="C59" s="32">
        <f>7900000+2784000</f>
        <v>10684000</v>
      </c>
    </row>
    <row r="60" spans="1:3" x14ac:dyDescent="0.25">
      <c r="A60" s="22" t="s">
        <v>34</v>
      </c>
      <c r="B60" s="23" t="s">
        <v>58</v>
      </c>
      <c r="C60" s="31"/>
    </row>
    <row r="61" spans="1:3" x14ac:dyDescent="0.25">
      <c r="A61" s="9"/>
      <c r="B61" s="10" t="s">
        <v>59</v>
      </c>
      <c r="C61" s="32">
        <v>850000</v>
      </c>
    </row>
    <row r="62" spans="1:3" x14ac:dyDescent="0.25">
      <c r="A62" s="9"/>
      <c r="B62" s="10" t="s">
        <v>60</v>
      </c>
      <c r="C62" s="32">
        <v>7992605</v>
      </c>
    </row>
    <row r="63" spans="1:3" x14ac:dyDescent="0.25">
      <c r="A63" s="9"/>
      <c r="B63" s="10" t="s">
        <v>61</v>
      </c>
      <c r="C63" s="30">
        <v>12164000</v>
      </c>
    </row>
    <row r="64" spans="1:3" x14ac:dyDescent="0.25">
      <c r="A64" s="9"/>
      <c r="B64" s="10" t="s">
        <v>62</v>
      </c>
      <c r="C64" s="30">
        <v>11305000</v>
      </c>
    </row>
    <row r="65" spans="1:3" x14ac:dyDescent="0.25">
      <c r="A65" s="9"/>
      <c r="B65" s="10" t="s">
        <v>63</v>
      </c>
      <c r="C65" s="30">
        <v>19800000</v>
      </c>
    </row>
    <row r="66" spans="1:3" x14ac:dyDescent="0.25">
      <c r="A66" s="9"/>
      <c r="B66" s="10" t="s">
        <v>64</v>
      </c>
      <c r="C66" s="30">
        <v>1900000</v>
      </c>
    </row>
    <row r="67" spans="1:3" x14ac:dyDescent="0.25">
      <c r="A67" s="22"/>
      <c r="B67" s="24" t="s">
        <v>65</v>
      </c>
      <c r="C67" s="36">
        <v>106646690</v>
      </c>
    </row>
    <row r="68" spans="1:3" x14ac:dyDescent="0.25">
      <c r="A68" s="9"/>
      <c r="B68" s="37" t="s">
        <v>66</v>
      </c>
      <c r="C68" s="32">
        <v>14535000</v>
      </c>
    </row>
    <row r="69" spans="1:3" x14ac:dyDescent="0.25">
      <c r="A69" s="9"/>
      <c r="B69" s="23" t="s">
        <v>67</v>
      </c>
      <c r="C69" s="38">
        <f>SUM(C38:C68)</f>
        <v>398655056.44999999</v>
      </c>
    </row>
    <row r="70" spans="1:3" ht="15.75" x14ac:dyDescent="0.25">
      <c r="A70" s="19">
        <v>3</v>
      </c>
      <c r="B70" s="20" t="s">
        <v>8</v>
      </c>
      <c r="C70" s="39"/>
    </row>
    <row r="71" spans="1:3" x14ac:dyDescent="0.25">
      <c r="A71" s="22"/>
      <c r="B71" s="10" t="s">
        <v>68</v>
      </c>
      <c r="C71" s="30">
        <f>79172+143977+145595</f>
        <v>368744</v>
      </c>
    </row>
    <row r="72" spans="1:3" x14ac:dyDescent="0.25">
      <c r="A72" s="9"/>
      <c r="B72" s="10" t="s">
        <v>69</v>
      </c>
      <c r="C72" s="30">
        <f>1177615.68-C71</f>
        <v>808871.67999999993</v>
      </c>
    </row>
    <row r="73" spans="1:3" x14ac:dyDescent="0.25">
      <c r="A73" s="9"/>
      <c r="B73" s="23" t="s">
        <v>70</v>
      </c>
      <c r="C73" s="40">
        <f>SUM(C71:C72)</f>
        <v>1177615.68</v>
      </c>
    </row>
    <row r="74" spans="1:3" ht="15.75" x14ac:dyDescent="0.25">
      <c r="A74" s="19">
        <v>4</v>
      </c>
      <c r="B74" s="20" t="s">
        <v>9</v>
      </c>
      <c r="C74" s="41"/>
    </row>
    <row r="75" spans="1:3" x14ac:dyDescent="0.25">
      <c r="A75" s="9"/>
      <c r="B75" s="10" t="s">
        <v>71</v>
      </c>
      <c r="C75" s="42">
        <f>3*6000000</f>
        <v>18000000</v>
      </c>
    </row>
    <row r="76" spans="1:3" x14ac:dyDescent="0.25">
      <c r="A76" s="9"/>
      <c r="B76" s="10" t="s">
        <v>72</v>
      </c>
      <c r="C76" s="42">
        <f>3*9000000</f>
        <v>27000000</v>
      </c>
    </row>
    <row r="77" spans="1:3" x14ac:dyDescent="0.25">
      <c r="A77" s="9"/>
      <c r="B77" s="10" t="s">
        <v>73</v>
      </c>
      <c r="C77" s="42">
        <v>10000000</v>
      </c>
    </row>
    <row r="78" spans="1:3" x14ac:dyDescent="0.25">
      <c r="A78" s="9"/>
      <c r="B78" s="43" t="s">
        <v>74</v>
      </c>
      <c r="C78" s="42">
        <v>2240000</v>
      </c>
    </row>
    <row r="79" spans="1:3" x14ac:dyDescent="0.25">
      <c r="A79" s="9"/>
      <c r="B79" s="43" t="s">
        <v>75</v>
      </c>
      <c r="C79" s="42">
        <v>1820000</v>
      </c>
    </row>
    <row r="80" spans="1:3" x14ac:dyDescent="0.25">
      <c r="A80" s="9"/>
      <c r="B80" s="43" t="s">
        <v>76</v>
      </c>
      <c r="C80" s="42">
        <v>10075000</v>
      </c>
    </row>
    <row r="81" spans="1:3" x14ac:dyDescent="0.25">
      <c r="A81" s="9"/>
      <c r="B81" s="43" t="s">
        <v>77</v>
      </c>
      <c r="C81" s="42">
        <v>15000000</v>
      </c>
    </row>
    <row r="82" spans="1:3" x14ac:dyDescent="0.25">
      <c r="A82" s="9"/>
      <c r="B82" s="43" t="s">
        <v>78</v>
      </c>
      <c r="C82" s="42">
        <v>4000000</v>
      </c>
    </row>
    <row r="83" spans="1:3" x14ac:dyDescent="0.25">
      <c r="A83" s="9"/>
      <c r="B83" s="43" t="s">
        <v>79</v>
      </c>
      <c r="C83" s="42">
        <v>6000000</v>
      </c>
    </row>
    <row r="84" spans="1:3" x14ac:dyDescent="0.25">
      <c r="A84" s="9"/>
      <c r="B84" s="25" t="s">
        <v>80</v>
      </c>
      <c r="C84" s="42">
        <f>3*250000</f>
        <v>750000</v>
      </c>
    </row>
    <row r="85" spans="1:3" x14ac:dyDescent="0.25">
      <c r="A85" s="9"/>
      <c r="B85" s="25" t="s">
        <v>81</v>
      </c>
      <c r="C85" s="42">
        <v>12500000</v>
      </c>
    </row>
    <row r="86" spans="1:3" x14ac:dyDescent="0.25">
      <c r="A86" s="9"/>
      <c r="B86" s="25" t="s">
        <v>82</v>
      </c>
      <c r="C86" s="42">
        <v>12500000</v>
      </c>
    </row>
    <row r="87" spans="1:3" x14ac:dyDescent="0.25">
      <c r="A87" s="9"/>
      <c r="B87" s="23" t="s">
        <v>83</v>
      </c>
      <c r="C87" s="40">
        <f>SUM(C75:C86)</f>
        <v>119885000</v>
      </c>
    </row>
    <row r="88" spans="1:3" ht="15.75" x14ac:dyDescent="0.25">
      <c r="A88" s="44">
        <v>5</v>
      </c>
      <c r="B88" s="45" t="s">
        <v>84</v>
      </c>
      <c r="C88" s="39"/>
    </row>
    <row r="89" spans="1:3" x14ac:dyDescent="0.25">
      <c r="A89" s="9"/>
      <c r="B89" s="10" t="s">
        <v>85</v>
      </c>
      <c r="C89" s="11">
        <f>7400000+6800000+7400000</f>
        <v>21600000</v>
      </c>
    </row>
    <row r="90" spans="1:3" x14ac:dyDescent="0.25">
      <c r="A90" s="9"/>
      <c r="B90" s="10" t="s">
        <v>86</v>
      </c>
      <c r="C90" s="11">
        <f>140000+140000+200000</f>
        <v>480000</v>
      </c>
    </row>
    <row r="91" spans="1:3" x14ac:dyDescent="0.25">
      <c r="A91" s="9"/>
      <c r="B91" s="23" t="s">
        <v>87</v>
      </c>
      <c r="C91" s="46">
        <f>SUM(C89:C90)</f>
        <v>22080000</v>
      </c>
    </row>
    <row r="92" spans="1:3" x14ac:dyDescent="0.25">
      <c r="A92" s="21"/>
      <c r="B92" s="47" t="s">
        <v>88</v>
      </c>
      <c r="C92" s="46">
        <f>C35+C69+C73+C87+C91</f>
        <v>1032134954.6799999</v>
      </c>
    </row>
    <row r="93" spans="1:3" x14ac:dyDescent="0.25">
      <c r="A93" s="6"/>
      <c r="B93" s="48" t="s">
        <v>89</v>
      </c>
      <c r="C93" s="46">
        <f>C12-C92</f>
        <v>763410236.16999996</v>
      </c>
    </row>
    <row r="95" spans="1:3" x14ac:dyDescent="0.25">
      <c r="C95" s="50"/>
    </row>
    <row r="96" spans="1:3" x14ac:dyDescent="0.25">
      <c r="C96" s="51"/>
    </row>
  </sheetData>
  <sheetProtection password="FEA3" sheet="1" objects="1" scenarios="1"/>
  <mergeCells count="3">
    <mergeCell ref="A1:C1"/>
    <mergeCell ref="A2:C2"/>
    <mergeCell ref="A3:C3"/>
  </mergeCells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 KEUANGAN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BAZ Kota</cp:lastModifiedBy>
  <dcterms:created xsi:type="dcterms:W3CDTF">2021-02-18T05:59:29Z</dcterms:created>
  <dcterms:modified xsi:type="dcterms:W3CDTF">2021-04-13T03:52:39Z</dcterms:modified>
</cp:coreProperties>
</file>