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C63" i="1" l="1"/>
  <c r="C68" i="1"/>
  <c r="C47" i="1"/>
  <c r="C6" i="1"/>
  <c r="C58" i="1"/>
  <c r="C69" i="1"/>
  <c r="C43" i="1"/>
  <c r="C67" i="1"/>
  <c r="C66" i="1"/>
  <c r="C65" i="1"/>
  <c r="C93" i="1"/>
  <c r="C94" i="1" s="1"/>
  <c r="C26" i="1" l="1"/>
  <c r="C61" i="1"/>
  <c r="C60" i="1"/>
  <c r="C59" i="1"/>
  <c r="C56" i="1"/>
  <c r="C55" i="1"/>
  <c r="C54" i="1"/>
  <c r="C52" i="1"/>
  <c r="C50" i="1"/>
  <c r="C49" i="1"/>
  <c r="C46" i="1" l="1"/>
  <c r="C42" i="1"/>
  <c r="C40" i="1"/>
  <c r="C74" i="1"/>
  <c r="C72" i="1"/>
  <c r="C87" i="1"/>
  <c r="C89" i="1" s="1"/>
  <c r="C84" i="1"/>
  <c r="C82" i="1"/>
  <c r="C80" i="1"/>
  <c r="C81" i="1"/>
  <c r="C79" i="1"/>
  <c r="C78" i="1"/>
  <c r="C35" i="1"/>
  <c r="C33" i="1"/>
  <c r="C32" i="1"/>
  <c r="C30" i="1"/>
  <c r="C29" i="1"/>
  <c r="C91" i="1"/>
  <c r="C24" i="1"/>
  <c r="C27" i="1"/>
  <c r="C23" i="1"/>
  <c r="C22" i="1"/>
  <c r="C18" i="1"/>
  <c r="C12" i="1"/>
  <c r="C11" i="1"/>
  <c r="C10" i="1"/>
  <c r="C9" i="1"/>
  <c r="C8" i="1"/>
  <c r="C7" i="1"/>
  <c r="C85" i="1" l="1"/>
  <c r="C70" i="1"/>
  <c r="C36" i="1"/>
  <c r="C73" i="1"/>
  <c r="C13" i="1"/>
  <c r="C96" i="1" l="1"/>
  <c r="C97" i="1"/>
</calcChain>
</file>

<file path=xl/sharedStrings.xml><?xml version="1.0" encoding="utf-8"?>
<sst xmlns="http://schemas.openxmlformats.org/spreadsheetml/2006/main" count="108" uniqueCount="91">
  <si>
    <t>DANA ZAKAT</t>
  </si>
  <si>
    <t>DANA INFAQ/SHODAQOH</t>
  </si>
  <si>
    <t>DANA JASA BANK</t>
  </si>
  <si>
    <t>DANA DARI PROPINSI JAWA TIMUR</t>
  </si>
  <si>
    <t>DANA CSR</t>
  </si>
  <si>
    <t>TOTAL</t>
  </si>
  <si>
    <t>MADIUN CERDAS</t>
  </si>
  <si>
    <t>MADIUN SEHAT</t>
  </si>
  <si>
    <t>MADIUN PEDULI</t>
  </si>
  <si>
    <t>MADIUN TAQWA</t>
  </si>
  <si>
    <t>Bantuan Biaya Pengobatan</t>
  </si>
  <si>
    <t>Bantuan Dukungan Opersioanal Panti Asuhan</t>
  </si>
  <si>
    <t>Bantuan Paket Sembako Rutin</t>
  </si>
  <si>
    <t>Bantuan Ibnu Sabil</t>
  </si>
  <si>
    <t>Pentasyarufan Melalui BAZ Kelurahan</t>
  </si>
  <si>
    <t>DANA APBD</t>
  </si>
  <si>
    <t>Bantuan Fakir Miskin dari BAZNAS Propinsi Jatim</t>
  </si>
  <si>
    <t>BIDANG PENGEMBANGAN</t>
  </si>
  <si>
    <t>Biaya Rapat-Rapat</t>
  </si>
  <si>
    <t>BOP Pentasyarufan</t>
  </si>
  <si>
    <t>Kesekretariatan</t>
  </si>
  <si>
    <t>Biaya Administrasi Bank</t>
  </si>
  <si>
    <t>LAPORAN KEUANGAN</t>
  </si>
  <si>
    <t xml:space="preserve">BAZNAS KOTA MADIUN </t>
  </si>
  <si>
    <t>A.</t>
  </si>
  <si>
    <t>PENGUMPULAN</t>
  </si>
  <si>
    <t>SALDO AWAL</t>
  </si>
  <si>
    <t>B.</t>
  </si>
  <si>
    <t>PENTASYARUFAN</t>
  </si>
  <si>
    <t>A</t>
  </si>
  <si>
    <t>B</t>
  </si>
  <si>
    <t>C</t>
  </si>
  <si>
    <t>D</t>
  </si>
  <si>
    <t>E</t>
  </si>
  <si>
    <t>HR Petugas Harian BAZNAS ( 3 bulan )</t>
  </si>
  <si>
    <t>AMIL</t>
  </si>
  <si>
    <t xml:space="preserve">          JUMLAH PENYALURAN DANA ZAKAT……………</t>
  </si>
  <si>
    <t xml:space="preserve">          JUMLAH PENYALURAN DANA INFAQ………….</t>
  </si>
  <si>
    <t>Bantuan Kegiatan Keagamaan</t>
  </si>
  <si>
    <t>Alat Bantu Kesehatan Difabel</t>
  </si>
  <si>
    <t>MADIUN MAKMUR</t>
  </si>
  <si>
    <t>Bantuan kepada Muallaf</t>
  </si>
  <si>
    <t>Kurir</t>
  </si>
  <si>
    <t xml:space="preserve">          JUMLAH PENYALURAN DANA APBD………….</t>
  </si>
  <si>
    <t>Pembuatan Brosur/Leaflet</t>
  </si>
  <si>
    <t>F</t>
  </si>
  <si>
    <t>Sanggar/Bimbel Beranda</t>
  </si>
  <si>
    <t>Bisafari Difabel</t>
  </si>
  <si>
    <t>Pentasyarufan Melalui OPD/Sekolah</t>
  </si>
  <si>
    <t>Rekening Tilpon</t>
  </si>
  <si>
    <t xml:space="preserve">          JUMLAH PENYALURAN DANA JASA BANK………….</t>
  </si>
  <si>
    <t>WARTA BAZNAS Tri Wulan IV</t>
  </si>
  <si>
    <t>Transport Relawan</t>
  </si>
  <si>
    <t>Lounching Bimbel Beranda</t>
  </si>
  <si>
    <t xml:space="preserve">                          SALDO PER 31 Desember 2018…………………</t>
  </si>
  <si>
    <t>Bantuan Ghorimin</t>
  </si>
  <si>
    <t>Hak Amil Akhir Tahun</t>
  </si>
  <si>
    <t>Bantuan Sarana Ibadah</t>
  </si>
  <si>
    <t>Bantuan Lembaga /TPA/Madin</t>
  </si>
  <si>
    <t>Forum Kader Da'i</t>
  </si>
  <si>
    <t>Bantuan BOP PM Rahlia</t>
  </si>
  <si>
    <t>Siaran Melalui Radio</t>
  </si>
  <si>
    <t>Penyusunan RKAT</t>
  </si>
  <si>
    <t>Penyusunan PAK</t>
  </si>
  <si>
    <t>Laporan Akhir Tahun</t>
  </si>
  <si>
    <t>G</t>
  </si>
  <si>
    <t>Bantuan PUSYAR</t>
  </si>
  <si>
    <t>BIDANG PENDAYAGUNAAN</t>
  </si>
  <si>
    <t>Reward dan Tali Asih</t>
  </si>
  <si>
    <t>BIDANG PENGEMBANGAN SDM &amp; ADMINISTRASI UMUM</t>
  </si>
  <si>
    <t>Perjalanan Dinas</t>
  </si>
  <si>
    <t>UNTUK PERIODE BULAN OKTOBER - DESEMBER 2019</t>
  </si>
  <si>
    <t>Bantuan Alat Sekolah</t>
  </si>
  <si>
    <t>Bea Siswa Produktif</t>
  </si>
  <si>
    <t>Bantuan Uang Duka</t>
  </si>
  <si>
    <t>Bisafari (Bina Usaha Dhuafa Mandiri ) Bermitra</t>
  </si>
  <si>
    <t xml:space="preserve">Bisafari (Bina Usaha Dhuafa Mandiri ) </t>
  </si>
  <si>
    <t>Pemberdayaan Bisafari Difabel</t>
  </si>
  <si>
    <t>Bantuan Masjid</t>
  </si>
  <si>
    <t xml:space="preserve">          JUMLAH PENY. DANA DARI PROP. JAWA TIMUR……</t>
  </si>
  <si>
    <t>Biaya Raker</t>
  </si>
  <si>
    <t>Biaya Rapa-Rapat</t>
  </si>
  <si>
    <t>Khutbah Jum'at</t>
  </si>
  <si>
    <t>Pembuatan Kalender BAZNAS Kota Madiun</t>
  </si>
  <si>
    <t>Pembuatan Buku Risalah Raker XIV BAZNAS Kota Madiun</t>
  </si>
  <si>
    <t>HR Petugas Harian + Pimpinan BAZNAS ( 3 bulan)</t>
  </si>
  <si>
    <t>DANA DARI KEMENAG PROPINSI JAWA TIMUR</t>
  </si>
  <si>
    <t xml:space="preserve">          JUMLAH PENY. DANA DARI KEMENAG PROP.JATIM</t>
  </si>
  <si>
    <t>Sosialisasi melalui Medsos</t>
  </si>
  <si>
    <t>Sosialisasi dan Evaluasi UPZ  OPD/SEKOLAH/PT</t>
  </si>
  <si>
    <t xml:space="preserve">                          JUMLAH 1-7………………………..……………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</si>
</sst>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_([$Rp-421]* #,##0.00_);_([$Rp-421]* \(#,##0.00\);_([$Rp-421]* &quot;-&quot;??_);_(@_)"/>
    <numFmt numFmtId="165" formatCode="_(&quot;Rp&quot;* #,##0.00_);_(&quot;Rp&quot;* \(#,##0.00\);_(&quot;Rp&quot;* &quot;-&quot;_);_(@_)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4" fontId="4" fillId="2" borderId="1" xfId="0" applyNumberFormat="1" applyFont="1" applyFill="1" applyBorder="1"/>
    <xf numFmtId="0" fontId="6" fillId="2" borderId="1" xfId="0" applyFont="1" applyFill="1" applyBorder="1"/>
    <xf numFmtId="44" fontId="6" fillId="2" borderId="1" xfId="0" applyNumberFormat="1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44" fontId="4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43" fontId="4" fillId="2" borderId="1" xfId="0" applyNumberFormat="1" applyFont="1" applyFill="1" applyBorder="1"/>
    <xf numFmtId="44" fontId="4" fillId="0" borderId="0" xfId="0" applyNumberFormat="1" applyFont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44" fontId="5" fillId="0" borderId="1" xfId="0" applyNumberFormat="1" applyFont="1" applyFill="1" applyBorder="1"/>
    <xf numFmtId="165" fontId="4" fillId="2" borderId="1" xfId="0" applyNumberFormat="1" applyFont="1" applyFill="1" applyBorder="1"/>
    <xf numFmtId="44" fontId="5" fillId="2" borderId="1" xfId="0" applyNumberFormat="1" applyFont="1" applyFill="1" applyBorder="1"/>
    <xf numFmtId="44" fontId="2" fillId="0" borderId="1" xfId="0" applyNumberFormat="1" applyFont="1" applyBorder="1" applyAlignment="1">
      <alignment horizontal="center" vertical="center"/>
    </xf>
    <xf numFmtId="43" fontId="5" fillId="2" borderId="1" xfId="0" applyNumberFormat="1" applyFont="1" applyFill="1" applyBorder="1"/>
    <xf numFmtId="0" fontId="1" fillId="0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44" fontId="5" fillId="0" borderId="1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4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9.%20REKAPFDBCK'19%20SEPTEMB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2.%20REKAPFDBCK'19%20Desemb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0.%20REKAPFDBCK'19%20Oktober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1.%20REKAPFDBCK'19%20Nopem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 BAZ JATIM"/>
      <sheetName val="REKAP DANA CSR"/>
      <sheetName val="Pemasukan &amp; Pengeluaran"/>
      <sheetName val="BUKU KAS"/>
      <sheetName val="Sheet2"/>
      <sheetName val="Z. DINAS ISTANSI"/>
      <sheetName val="Z.TPP"/>
      <sheetName val="Z. DERMAWAN MUSLIM"/>
      <sheetName val="Z.RELAWAN"/>
      <sheetName val="Z UPZ MASJID"/>
      <sheetName val="Sheet3"/>
      <sheetName val="Sheet4"/>
      <sheetName val="I. DINAS INSTANSI"/>
      <sheetName val="I.GERBUSHOLEH"/>
      <sheetName val="I.TPP"/>
      <sheetName val="I.DERMAWAN MUSLIM"/>
      <sheetName val="I.RELAWAN"/>
      <sheetName val="ODOT-S3"/>
      <sheetName val="DANA BAZNAS JATIM"/>
      <sheetName val="PM RAHLIA"/>
      <sheetName val="UPZ MASJID"/>
      <sheetName val="KOTAK AMAL"/>
      <sheetName val="APBD"/>
      <sheetName val="JASA BANK"/>
      <sheetName val="CSR"/>
      <sheetName val="Sheet7"/>
      <sheetName val="PENGELUARAN ZAKAT"/>
      <sheetName val="PENGELUARAN INFAQ"/>
      <sheetName val="PENGELUARAN DANA BAZNAS JATIM"/>
      <sheetName val="PENGELUARAN KEMENAG"/>
      <sheetName val="PENGELUARAN APBD"/>
      <sheetName val="PENGELUARAN JASA BANK"/>
      <sheetName val="REKAP SEPTEMBER 2019"/>
      <sheetName val="Sheet5"/>
    </sheetNames>
    <sheetDataSet>
      <sheetData sheetId="0" refreshError="1"/>
      <sheetData sheetId="1" refreshError="1"/>
      <sheetData sheetId="2">
        <row r="24">
          <cell r="D24">
            <v>2653081.25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4">
          <cell r="D24">
            <v>53020132</v>
          </cell>
        </row>
      </sheetData>
      <sheetData sheetId="8">
        <row r="408">
          <cell r="F408">
            <v>9000000</v>
          </cell>
        </row>
        <row r="642">
          <cell r="F642">
            <v>572982988.39999986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49">
          <cell r="F349">
            <v>11724660</v>
          </cell>
        </row>
      </sheetData>
      <sheetData sheetId="33" refreshError="1"/>
      <sheetData sheetId="34">
        <row r="6">
          <cell r="F6">
            <v>311000</v>
          </cell>
        </row>
      </sheetData>
      <sheetData sheetId="35">
        <row r="13">
          <cell r="F13">
            <v>48310000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A BAZ JATIM"/>
      <sheetName val="REKAP DANA CSR"/>
      <sheetName val="Pemasukan &amp; Pengeluaran"/>
      <sheetName val="BUKU KAS"/>
      <sheetName val="Z. MAAL DINAS INSTANSI"/>
      <sheetName val="Z. TPP"/>
      <sheetName val="Z. DERMAWAN MUSLIM"/>
      <sheetName val="Z. RELAWAN"/>
      <sheetName val="Sheet1"/>
      <sheetName val="Sheet2"/>
      <sheetName val="Sheet4"/>
      <sheetName val="I. DINAS INSTANSI"/>
      <sheetName val="GERBUSHOLEH"/>
      <sheetName val="I. TPP"/>
      <sheetName val="I. DERMAWAN MUSLIM"/>
      <sheetName val="I. RELAWAN"/>
      <sheetName val="S-3"/>
      <sheetName val="PM RAHLIA"/>
      <sheetName val="UPZ MASJID"/>
      <sheetName val="KOTAK AMAL"/>
      <sheetName val="APBD"/>
      <sheetName val="DANA BAZPROP"/>
      <sheetName val="CSR"/>
      <sheetName val="JASA BANK"/>
      <sheetName val="Sheet3"/>
      <sheetName val="PENGELUARAN ZAKAT"/>
      <sheetName val="PENGELUARAN INFAQ"/>
      <sheetName val="PENGELUARAN APBD"/>
      <sheetName val="PENGELUARAN KEMENAG"/>
      <sheetName val="PENGELUARAN BAZNAS PROP"/>
      <sheetName val="PENGELUARAN CSR"/>
      <sheetName val="PENGELUARAN JASA BANK"/>
      <sheetName val="Sheet12"/>
    </sheetNames>
    <sheetDataSet>
      <sheetData sheetId="0">
        <row r="20">
          <cell r="C20">
            <v>65690434.139999993</v>
          </cell>
          <cell r="M20">
            <v>10050000</v>
          </cell>
        </row>
        <row r="21">
          <cell r="C21">
            <v>50484329.169999994</v>
          </cell>
          <cell r="M21">
            <v>9900000</v>
          </cell>
        </row>
        <row r="22">
          <cell r="C22">
            <v>59909409.480000004</v>
          </cell>
          <cell r="M22">
            <v>9525000</v>
          </cell>
          <cell r="P22">
            <v>8500000</v>
          </cell>
          <cell r="R22">
            <v>14250000</v>
          </cell>
        </row>
      </sheetData>
      <sheetData sheetId="1">
        <row r="17">
          <cell r="C17">
            <v>101842475</v>
          </cell>
          <cell r="E17">
            <v>1000000</v>
          </cell>
          <cell r="H17">
            <v>7561500</v>
          </cell>
          <cell r="I17">
            <v>1200000</v>
          </cell>
          <cell r="L17">
            <v>6200000</v>
          </cell>
          <cell r="O17">
            <v>446500</v>
          </cell>
        </row>
        <row r="18">
          <cell r="C18">
            <v>81456525</v>
          </cell>
          <cell r="E18">
            <v>0</v>
          </cell>
          <cell r="H18">
            <v>4467900</v>
          </cell>
          <cell r="I18">
            <v>1000000</v>
          </cell>
          <cell r="L18">
            <v>6000000</v>
          </cell>
          <cell r="O18">
            <v>3732300</v>
          </cell>
        </row>
        <row r="19">
          <cell r="C19">
            <v>123540225</v>
          </cell>
          <cell r="E19">
            <v>0</v>
          </cell>
          <cell r="F19">
            <v>46510473</v>
          </cell>
          <cell r="G19">
            <v>24411316</v>
          </cell>
          <cell r="H19">
            <v>11518530</v>
          </cell>
          <cell r="I19">
            <v>1400000</v>
          </cell>
          <cell r="L19">
            <v>6000000</v>
          </cell>
          <cell r="O19">
            <v>409600</v>
          </cell>
        </row>
      </sheetData>
      <sheetData sheetId="2">
        <row r="19">
          <cell r="C19">
            <v>488562.39</v>
          </cell>
          <cell r="D19">
            <v>209791.35</v>
          </cell>
        </row>
        <row r="20">
          <cell r="C20">
            <v>894085.75000000012</v>
          </cell>
          <cell r="D20">
            <v>368527.5</v>
          </cell>
        </row>
        <row r="21">
          <cell r="C21">
            <v>749143.85000000009</v>
          </cell>
          <cell r="D21">
            <v>278350.06</v>
          </cell>
        </row>
      </sheetData>
      <sheetData sheetId="3">
        <row r="20">
          <cell r="C20">
            <v>197920000</v>
          </cell>
        </row>
        <row r="21">
          <cell r="C21">
            <v>0</v>
          </cell>
        </row>
        <row r="22">
          <cell r="C22">
            <v>190695000</v>
          </cell>
        </row>
      </sheetData>
      <sheetData sheetId="4">
        <row r="20">
          <cell r="D20">
            <v>582500</v>
          </cell>
        </row>
        <row r="21">
          <cell r="D21">
            <v>334000</v>
          </cell>
        </row>
        <row r="22">
          <cell r="D22">
            <v>1146500</v>
          </cell>
        </row>
      </sheetData>
      <sheetData sheetId="5">
        <row r="19">
          <cell r="C19">
            <v>5700000</v>
          </cell>
        </row>
        <row r="20">
          <cell r="C20">
            <v>7050000</v>
          </cell>
        </row>
        <row r="21">
          <cell r="C21">
            <v>19400000</v>
          </cell>
        </row>
      </sheetData>
      <sheetData sheetId="6"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7"/>
      <sheetData sheetId="8">
        <row r="722">
          <cell r="F722">
            <v>629183210.2699995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9">
          <cell r="F19">
            <v>500000</v>
          </cell>
        </row>
        <row r="20">
          <cell r="F20">
            <v>110477959.61</v>
          </cell>
        </row>
        <row r="22">
          <cell r="F22">
            <v>500000</v>
          </cell>
        </row>
        <row r="23">
          <cell r="F23">
            <v>4509000</v>
          </cell>
        </row>
        <row r="31">
          <cell r="F31">
            <v>42000000</v>
          </cell>
        </row>
      </sheetData>
      <sheetData sheetId="31">
        <row r="363">
          <cell r="F363">
            <v>1617930</v>
          </cell>
        </row>
        <row r="371">
          <cell r="F371">
            <v>95000</v>
          </cell>
        </row>
        <row r="385">
          <cell r="F385">
            <v>132522040.39</v>
          </cell>
        </row>
        <row r="429">
          <cell r="F429">
            <v>7580950</v>
          </cell>
        </row>
        <row r="448">
          <cell r="F448">
            <v>30637500</v>
          </cell>
        </row>
        <row r="458">
          <cell r="F458">
            <v>4853000</v>
          </cell>
        </row>
        <row r="464">
          <cell r="F464">
            <v>4985000</v>
          </cell>
        </row>
      </sheetData>
      <sheetData sheetId="32">
        <row r="6">
          <cell r="F6">
            <v>640000</v>
          </cell>
        </row>
        <row r="7">
          <cell r="F7">
            <v>1600000</v>
          </cell>
        </row>
        <row r="8">
          <cell r="F8">
            <v>12500000</v>
          </cell>
        </row>
        <row r="9">
          <cell r="F9">
            <v>250000</v>
          </cell>
        </row>
        <row r="10">
          <cell r="F10">
            <v>620000</v>
          </cell>
        </row>
        <row r="11">
          <cell r="F11">
            <v>1200000</v>
          </cell>
        </row>
        <row r="14">
          <cell r="F14">
            <v>6000000</v>
          </cell>
        </row>
        <row r="15">
          <cell r="F15">
            <v>9000000</v>
          </cell>
        </row>
      </sheetData>
      <sheetData sheetId="33"/>
      <sheetData sheetId="34">
        <row r="5">
          <cell r="F5">
            <v>6900000</v>
          </cell>
        </row>
      </sheetData>
      <sheetData sheetId="35"/>
      <sheetData sheetId="36">
        <row r="7">
          <cell r="F7">
            <v>110948</v>
          </cell>
        </row>
        <row r="8">
          <cell r="F8">
            <v>2500</v>
          </cell>
        </row>
      </sheetData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A BAZ JATIM"/>
      <sheetName val="REKAP DANA CSR"/>
      <sheetName val="Pemasukan &amp; Pengeluaran"/>
      <sheetName val="BUKU KAS"/>
      <sheetName val="Sheet5"/>
      <sheetName val="Z.DINAS INSTANSI"/>
      <sheetName val="Z.TPP"/>
      <sheetName val="Z.DERMAWAN MUSLIM"/>
      <sheetName val="Z.RELAWAN"/>
      <sheetName val="I.DINAS INSTANSI"/>
      <sheetName val="GERBUSHOLEH"/>
      <sheetName val="I.TPP"/>
      <sheetName val="I.DERMAWAN MUSLIM"/>
      <sheetName val="I.RELAWAN"/>
      <sheetName val="S-3"/>
      <sheetName val="PM RAHLIA"/>
      <sheetName val="UPZ MASJID"/>
      <sheetName val="KOTAK AMAL"/>
      <sheetName val="APBD"/>
      <sheetName val="BAZNAS JATIM"/>
      <sheetName val="CSR"/>
      <sheetName val="JASA BANK"/>
      <sheetName val="Sheet10"/>
      <sheetName val="PENGELUARAN ZAKAT"/>
      <sheetName val="PENGELUARAN INFAQ"/>
      <sheetName val="PENGELUARAN DANA BAZ PROP"/>
      <sheetName val="PENGELUARAN KEMENAG"/>
      <sheetName val="PENGELUARAN CSR"/>
      <sheetName val="PENGELUARAN JASA BANK"/>
      <sheetName val="PENGELUARAN APBD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F5">
            <v>3000000</v>
          </cell>
        </row>
        <row r="6">
          <cell r="F6">
            <v>66250000</v>
          </cell>
        </row>
        <row r="8">
          <cell r="F8">
            <v>1000000</v>
          </cell>
        </row>
        <row r="10">
          <cell r="F10">
            <v>1000000</v>
          </cell>
        </row>
        <row r="11">
          <cell r="F11">
            <v>1000000</v>
          </cell>
        </row>
        <row r="12">
          <cell r="F12">
            <v>750000</v>
          </cell>
        </row>
        <row r="13">
          <cell r="F13">
            <v>4833000</v>
          </cell>
        </row>
      </sheetData>
      <sheetData sheetId="29">
        <row r="269">
          <cell r="F269">
            <v>500000</v>
          </cell>
        </row>
        <row r="280">
          <cell r="F280">
            <v>20000</v>
          </cell>
        </row>
        <row r="303">
          <cell r="F303">
            <v>2750750</v>
          </cell>
        </row>
        <row r="329">
          <cell r="F329">
            <v>2618500</v>
          </cell>
        </row>
        <row r="335">
          <cell r="F335">
            <v>4176300</v>
          </cell>
        </row>
      </sheetData>
      <sheetData sheetId="30">
        <row r="12">
          <cell r="F12">
            <v>5650000</v>
          </cell>
        </row>
      </sheetData>
      <sheetData sheetId="31"/>
      <sheetData sheetId="32">
        <row r="7">
          <cell r="F7">
            <v>14750000</v>
          </cell>
        </row>
      </sheetData>
      <sheetData sheetId="33">
        <row r="7">
          <cell r="F7">
            <v>115353</v>
          </cell>
        </row>
        <row r="8">
          <cell r="F8">
            <v>2500</v>
          </cell>
        </row>
      </sheetData>
      <sheetData sheetId="34">
        <row r="5">
          <cell r="F5">
            <v>250000</v>
          </cell>
        </row>
        <row r="6">
          <cell r="F6">
            <v>6000000</v>
          </cell>
        </row>
        <row r="7">
          <cell r="F7">
            <v>9000000</v>
          </cell>
        </row>
        <row r="8">
          <cell r="F8">
            <v>2000000</v>
          </cell>
        </row>
      </sheetData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ZAKAT"/>
      <sheetName val="REKAP INFAQ"/>
      <sheetName val="REKAP JASABANK"/>
      <sheetName val="REKAP APBD"/>
      <sheetName val="KEMENAG"/>
      <sheetName val="REKAP DANA BAZ JATIM"/>
      <sheetName val="DANA CSR"/>
      <sheetName val="Pemasukan &amp; Pengeluaran"/>
      <sheetName val="BUKU KAS"/>
      <sheetName val="Z.MAAL DINAS INSTANSI"/>
      <sheetName val="Z.TPP"/>
      <sheetName val="Z.DERMAWAN MUSLIM"/>
      <sheetName val="Z.RELAWAN"/>
      <sheetName val="Sheet3"/>
      <sheetName val="Sheet2"/>
      <sheetName val="Sheet4"/>
      <sheetName val="I. DINAS INSTANSI"/>
      <sheetName val="GERBUSHOLEH"/>
      <sheetName val="I.TPP"/>
      <sheetName val="I.DERMAWAN MUSLIM"/>
      <sheetName val="I.RELAWAN"/>
      <sheetName val="PM RAHLIA"/>
      <sheetName val="UPZ MASJID"/>
      <sheetName val="KOTAK AMAL"/>
      <sheetName val="S-3"/>
      <sheetName val="APBD"/>
      <sheetName val="DANA BAZNAS PROP"/>
      <sheetName val="CSR"/>
      <sheetName val="JASA BANK"/>
      <sheetName val="PENGELUARAN ZAKAT"/>
      <sheetName val="PENGELUARAN INFAQ"/>
      <sheetName val="PENGELUARAN APBD"/>
      <sheetName val="PENGELUARAN KEMENAG"/>
      <sheetName val="PENGELUARAN DANA BAZNAS PROP"/>
      <sheetName val="PENGELUARAN CSR"/>
      <sheetName val="PENGELUARAN JASA BANK"/>
      <sheetName val="Sheet1"/>
    </sheetNames>
    <sheetDataSet>
      <sheetData sheetId="0"/>
      <sheetData sheetId="1">
        <row r="12">
          <cell r="S12">
            <v>0</v>
          </cell>
        </row>
      </sheetData>
      <sheetData sheetId="2"/>
      <sheetData sheetId="3"/>
      <sheetData sheetId="4"/>
      <sheetData sheetId="5"/>
      <sheetData sheetId="6"/>
      <sheetData sheetId="7">
        <row r="5">
          <cell r="E5">
            <v>841040080.99999976</v>
          </cell>
        </row>
      </sheetData>
      <sheetData sheetId="8">
        <row r="498">
          <cell r="F498">
            <v>841040080.99999952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F7">
            <v>241000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5">
          <cell r="F5">
            <v>250000</v>
          </cell>
        </row>
        <row r="6">
          <cell r="F6">
            <v>500000</v>
          </cell>
        </row>
        <row r="8">
          <cell r="F8">
            <v>4617000</v>
          </cell>
        </row>
      </sheetData>
      <sheetData sheetId="30">
        <row r="167">
          <cell r="F167">
            <v>6000000</v>
          </cell>
        </row>
        <row r="177">
          <cell r="F177">
            <v>1259500</v>
          </cell>
        </row>
        <row r="271">
          <cell r="F271">
            <v>1514750</v>
          </cell>
        </row>
        <row r="279">
          <cell r="F279">
            <v>30000</v>
          </cell>
        </row>
        <row r="285">
          <cell r="F285">
            <v>282000</v>
          </cell>
        </row>
        <row r="319">
          <cell r="F319">
            <v>5098500</v>
          </cell>
        </row>
        <row r="332">
          <cell r="F332">
            <v>11557500</v>
          </cell>
        </row>
        <row r="341">
          <cell r="F341">
            <v>2643000</v>
          </cell>
        </row>
      </sheetData>
      <sheetData sheetId="31">
        <row r="5">
          <cell r="F5">
            <v>6400000</v>
          </cell>
        </row>
        <row r="6">
          <cell r="F6">
            <v>3675000</v>
          </cell>
        </row>
        <row r="7">
          <cell r="F7">
            <v>250000</v>
          </cell>
        </row>
        <row r="8">
          <cell r="F8">
            <v>6000000</v>
          </cell>
        </row>
        <row r="9">
          <cell r="F9">
            <v>9000000</v>
          </cell>
        </row>
      </sheetData>
      <sheetData sheetId="32">
        <row r="7">
          <cell r="F7">
            <v>334000</v>
          </cell>
        </row>
      </sheetData>
      <sheetData sheetId="33">
        <row r="7">
          <cell r="F7">
            <v>7050000</v>
          </cell>
        </row>
      </sheetData>
      <sheetData sheetId="34"/>
      <sheetData sheetId="35">
        <row r="7">
          <cell r="F7">
            <v>185637</v>
          </cell>
        </row>
        <row r="8">
          <cell r="F8">
            <v>2500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view="pageBreakPreview" zoomScale="98" zoomScaleNormal="100" zoomScaleSheetLayoutView="98" workbookViewId="0">
      <selection activeCell="B65" sqref="B65"/>
    </sheetView>
  </sheetViews>
  <sheetFormatPr defaultRowHeight="15" x14ac:dyDescent="0.25"/>
  <cols>
    <col min="1" max="1" width="6" style="30" customWidth="1"/>
    <col min="2" max="2" width="52.85546875" style="5" customWidth="1"/>
    <col min="3" max="3" width="26.42578125" style="5" customWidth="1"/>
    <col min="4" max="16384" width="9.140625" style="5"/>
  </cols>
  <sheetData>
    <row r="1" spans="1:3" ht="18.75" x14ac:dyDescent="0.3">
      <c r="A1" s="44" t="s">
        <v>22</v>
      </c>
      <c r="B1" s="44"/>
      <c r="C1" s="44"/>
    </row>
    <row r="2" spans="1:3" ht="18.75" x14ac:dyDescent="0.3">
      <c r="A2" s="44" t="s">
        <v>23</v>
      </c>
      <c r="B2" s="44"/>
      <c r="C2" s="44"/>
    </row>
    <row r="3" spans="1:3" ht="18.75" x14ac:dyDescent="0.3">
      <c r="A3" s="44" t="s">
        <v>71</v>
      </c>
      <c r="B3" s="44"/>
      <c r="C3" s="44"/>
    </row>
    <row r="4" spans="1:3" ht="18.75" x14ac:dyDescent="0.3">
      <c r="A4" s="6"/>
      <c r="B4" s="6"/>
      <c r="C4" s="6"/>
    </row>
    <row r="5" spans="1:3" x14ac:dyDescent="0.25">
      <c r="A5" s="7" t="s">
        <v>24</v>
      </c>
      <c r="B5" s="8" t="s">
        <v>25</v>
      </c>
    </row>
    <row r="6" spans="1:3" ht="14.1" customHeight="1" x14ac:dyDescent="0.25">
      <c r="A6" s="9">
        <v>1</v>
      </c>
      <c r="B6" s="10" t="s">
        <v>26</v>
      </c>
      <c r="C6" s="13">
        <f>'[1]BUKU KAS'!$F$642</f>
        <v>572982988.39999986</v>
      </c>
    </row>
    <row r="7" spans="1:3" ht="14.1" customHeight="1" x14ac:dyDescent="0.25">
      <c r="A7" s="11">
        <v>2</v>
      </c>
      <c r="B7" s="12" t="s">
        <v>0</v>
      </c>
      <c r="C7" s="13">
        <f>'[2]REKAP ZAKAT'!$C$20+'[2]REKAP ZAKAT'!$C$21+'[2]REKAP ZAKAT'!$C$22</f>
        <v>176084172.78999999</v>
      </c>
    </row>
    <row r="8" spans="1:3" ht="14.1" customHeight="1" x14ac:dyDescent="0.25">
      <c r="A8" s="9">
        <v>3</v>
      </c>
      <c r="B8" s="12" t="s">
        <v>1</v>
      </c>
      <c r="C8" s="13">
        <f>'[2]REKAP INFAQ'!$C$17+'[2]REKAP INFAQ'!$C$18+'[2]REKAP INFAQ'!$C$19</f>
        <v>306839225</v>
      </c>
    </row>
    <row r="9" spans="1:3" ht="14.1" customHeight="1" x14ac:dyDescent="0.25">
      <c r="A9" s="11">
        <v>4</v>
      </c>
      <c r="B9" s="12" t="s">
        <v>2</v>
      </c>
      <c r="C9" s="13">
        <f>'[2]REKAP JASABANK'!$C$19+'[2]REKAP JASABANK'!$C$20+'[2]REKAP JASABANK'!$C$21</f>
        <v>2131791.9900000002</v>
      </c>
    </row>
    <row r="10" spans="1:3" ht="14.1" customHeight="1" x14ac:dyDescent="0.25">
      <c r="A10" s="9">
        <v>5</v>
      </c>
      <c r="B10" s="12" t="s">
        <v>15</v>
      </c>
      <c r="C10" s="13">
        <f>'[2]REKAP APBD'!$C$20+'[2]REKAP APBD'!$C$21+'[2]REKAP APBD'!$C$22</f>
        <v>388615000</v>
      </c>
    </row>
    <row r="11" spans="1:3" ht="14.1" customHeight="1" x14ac:dyDescent="0.25">
      <c r="A11" s="11">
        <v>6</v>
      </c>
      <c r="B11" s="12" t="s">
        <v>3</v>
      </c>
      <c r="C11" s="13">
        <f>'[2]REKAP DANA BAZ JATIM'!$C$19+'[2]REKAP DANA BAZ JATIM'!$C$20+'[2]REKAP DANA BAZ JATIM'!$C$21</f>
        <v>32150000</v>
      </c>
    </row>
    <row r="12" spans="1:3" ht="14.1" customHeight="1" x14ac:dyDescent="0.25">
      <c r="A12" s="9">
        <v>7</v>
      </c>
      <c r="B12" s="12" t="s">
        <v>4</v>
      </c>
      <c r="C12" s="13">
        <f>'[2]REKAP DANA CSR'!$C$19+'[2]REKAP DANA CSR'!$C$20+'[2]REKAP DANA CSR'!$C$21</f>
        <v>0</v>
      </c>
    </row>
    <row r="13" spans="1:3" ht="14.1" customHeight="1" x14ac:dyDescent="0.25">
      <c r="A13" s="11"/>
      <c r="B13" s="14" t="s">
        <v>5</v>
      </c>
      <c r="C13" s="15">
        <f>SUM(C6:C12)</f>
        <v>1478803178.1799998</v>
      </c>
    </row>
    <row r="14" spans="1:3" x14ac:dyDescent="0.25">
      <c r="A14" s="16"/>
      <c r="B14" s="17"/>
      <c r="C14" s="18"/>
    </row>
    <row r="15" spans="1:3" x14ac:dyDescent="0.25">
      <c r="A15" s="19" t="s">
        <v>27</v>
      </c>
      <c r="B15" s="20" t="s">
        <v>28</v>
      </c>
      <c r="C15" s="16"/>
    </row>
    <row r="16" spans="1:3" ht="14.1" customHeight="1" x14ac:dyDescent="0.25">
      <c r="A16" s="21">
        <v>1</v>
      </c>
      <c r="B16" s="22" t="s">
        <v>0</v>
      </c>
      <c r="C16" s="12"/>
    </row>
    <row r="17" spans="1:3" ht="14.1" customHeight="1" x14ac:dyDescent="0.25">
      <c r="A17" s="23" t="s">
        <v>29</v>
      </c>
      <c r="B17" s="14" t="s">
        <v>6</v>
      </c>
      <c r="C17" s="24"/>
    </row>
    <row r="18" spans="1:3" ht="14.1" customHeight="1" x14ac:dyDescent="0.25">
      <c r="A18" s="11"/>
      <c r="B18" s="12" t="s">
        <v>46</v>
      </c>
      <c r="C18" s="13">
        <f>5000000+5400000</f>
        <v>10400000</v>
      </c>
    </row>
    <row r="19" spans="1:3" ht="14.1" customHeight="1" x14ac:dyDescent="0.25">
      <c r="A19" s="11"/>
      <c r="B19" s="2" t="s">
        <v>72</v>
      </c>
      <c r="C19" s="13">
        <v>150000</v>
      </c>
    </row>
    <row r="20" spans="1:3" ht="14.1" customHeight="1" x14ac:dyDescent="0.25">
      <c r="A20" s="11"/>
      <c r="B20" s="2" t="s">
        <v>73</v>
      </c>
      <c r="C20" s="13">
        <v>750000</v>
      </c>
    </row>
    <row r="21" spans="1:3" ht="14.1" customHeight="1" x14ac:dyDescent="0.25">
      <c r="A21" s="23" t="s">
        <v>30</v>
      </c>
      <c r="B21" s="14" t="s">
        <v>7</v>
      </c>
      <c r="C21" s="12"/>
    </row>
    <row r="22" spans="1:3" ht="14.1" customHeight="1" x14ac:dyDescent="0.25">
      <c r="A22" s="11"/>
      <c r="B22" s="12" t="s">
        <v>10</v>
      </c>
      <c r="C22" s="13">
        <f>'[3]PENGELUARAN ZAKAT'!$F$8+'[3]PENGELUARAN ZAKAT'!$F$10+'[3]PENGELUARAN ZAKAT'!$F$11+'[3]PENGELUARAN ZAKAT'!$F$12+'[4]PENGELUARAN ZAKAT'!$F$6+'[2]PENGELUARAN ZAKAT'!$F$19+'[2]PENGELUARAN ZAKAT'!$F$22</f>
        <v>5250000</v>
      </c>
    </row>
    <row r="23" spans="1:3" ht="14.1" customHeight="1" x14ac:dyDescent="0.25">
      <c r="A23" s="11"/>
      <c r="B23" s="1" t="s">
        <v>39</v>
      </c>
      <c r="C23" s="13">
        <f>'[3]PENGELUARAN ZAKAT'!$F$5</f>
        <v>3000000</v>
      </c>
    </row>
    <row r="24" spans="1:3" ht="14.1" customHeight="1" x14ac:dyDescent="0.25">
      <c r="A24" s="11"/>
      <c r="B24" s="3" t="s">
        <v>74</v>
      </c>
      <c r="C24" s="13">
        <f>'[4]PENGELUARAN ZAKAT'!$F$5</f>
        <v>250000</v>
      </c>
    </row>
    <row r="25" spans="1:3" ht="14.1" customHeight="1" x14ac:dyDescent="0.25">
      <c r="A25" s="21" t="s">
        <v>31</v>
      </c>
      <c r="B25" s="22" t="s">
        <v>40</v>
      </c>
      <c r="C25" s="13"/>
    </row>
    <row r="26" spans="1:3" ht="14.1" customHeight="1" x14ac:dyDescent="0.25">
      <c r="A26" s="11"/>
      <c r="B26" s="3" t="s">
        <v>76</v>
      </c>
      <c r="C26" s="13">
        <f>'[3]PENGELUARAN ZAKAT'!$F$6+'[2]PENGELUARAN ZAKAT'!$F$20</f>
        <v>176727959.61000001</v>
      </c>
    </row>
    <row r="27" spans="1:3" ht="14.1" customHeight="1" x14ac:dyDescent="0.25">
      <c r="A27" s="11"/>
      <c r="B27" s="3" t="s">
        <v>47</v>
      </c>
      <c r="C27" s="13">
        <f>'[3]PENGELUARAN ZAKAT'!$F$5</f>
        <v>3000000</v>
      </c>
    </row>
    <row r="28" spans="1:3" ht="14.1" customHeight="1" x14ac:dyDescent="0.25">
      <c r="A28" s="21" t="s">
        <v>32</v>
      </c>
      <c r="B28" s="22" t="s">
        <v>8</v>
      </c>
      <c r="C28" s="12"/>
    </row>
    <row r="29" spans="1:3" ht="14.1" customHeight="1" x14ac:dyDescent="0.25">
      <c r="A29" s="11"/>
      <c r="B29" s="12" t="s">
        <v>12</v>
      </c>
      <c r="C29" s="13">
        <f>'[2]REKAP ZAKAT'!$M$20+'[2]REKAP ZAKAT'!$M$21+'[2]REKAP ZAKAT'!$M$22</f>
        <v>29475000</v>
      </c>
    </row>
    <row r="30" spans="1:3" ht="14.1" customHeight="1" x14ac:dyDescent="0.25">
      <c r="A30" s="11"/>
      <c r="B30" s="12" t="s">
        <v>55</v>
      </c>
      <c r="C30" s="13">
        <f>'[2]REKAP ZAKAT'!$R$22</f>
        <v>14250000</v>
      </c>
    </row>
    <row r="31" spans="1:3" ht="14.1" customHeight="1" x14ac:dyDescent="0.25">
      <c r="A31" s="21" t="s">
        <v>33</v>
      </c>
      <c r="B31" s="22" t="s">
        <v>9</v>
      </c>
      <c r="C31" s="13"/>
    </row>
    <row r="32" spans="1:3" ht="14.1" customHeight="1" x14ac:dyDescent="0.25">
      <c r="A32" s="11"/>
      <c r="B32" s="25" t="s">
        <v>41</v>
      </c>
      <c r="C32" s="26">
        <f>'[2]REKAP ZAKAT'!$P$22</f>
        <v>8500000</v>
      </c>
    </row>
    <row r="33" spans="1:3" ht="14.1" customHeight="1" x14ac:dyDescent="0.25">
      <c r="A33" s="21" t="s">
        <v>45</v>
      </c>
      <c r="B33" s="22" t="s">
        <v>35</v>
      </c>
      <c r="C33" s="27">
        <f>'[3]PENGELUARAN ZAKAT'!$F$13+'[4]PENGELUARAN ZAKAT'!$F$8+'[2]PENGELUARAN ZAKAT'!$F$23</f>
        <v>13959000</v>
      </c>
    </row>
    <row r="34" spans="1:3" ht="14.1" customHeight="1" x14ac:dyDescent="0.25">
      <c r="A34" s="21" t="s">
        <v>65</v>
      </c>
      <c r="B34" s="22" t="s">
        <v>17</v>
      </c>
      <c r="C34" s="27"/>
    </row>
    <row r="35" spans="1:3" ht="14.1" customHeight="1" x14ac:dyDescent="0.25">
      <c r="A35" s="21"/>
      <c r="B35" s="12" t="s">
        <v>56</v>
      </c>
      <c r="C35" s="27">
        <f>'[2]PENGELUARAN ZAKAT'!$F$31</f>
        <v>42000000</v>
      </c>
    </row>
    <row r="36" spans="1:3" ht="14.1" customHeight="1" x14ac:dyDescent="0.25">
      <c r="A36" s="11"/>
      <c r="B36" s="14" t="s">
        <v>36</v>
      </c>
      <c r="C36" s="15">
        <f>SUM(C18:C35)</f>
        <v>307711959.61000001</v>
      </c>
    </row>
    <row r="37" spans="1:3" ht="14.1" customHeight="1" x14ac:dyDescent="0.25">
      <c r="A37" s="11"/>
      <c r="B37" s="12"/>
      <c r="C37" s="12"/>
    </row>
    <row r="38" spans="1:3" ht="14.1" customHeight="1" x14ac:dyDescent="0.25">
      <c r="A38" s="21">
        <v>2</v>
      </c>
      <c r="B38" s="22" t="s">
        <v>1</v>
      </c>
      <c r="C38" s="12"/>
    </row>
    <row r="39" spans="1:3" ht="14.1" customHeight="1" x14ac:dyDescent="0.25">
      <c r="A39" s="21" t="s">
        <v>29</v>
      </c>
      <c r="B39" s="22" t="s">
        <v>6</v>
      </c>
      <c r="C39" s="12"/>
    </row>
    <row r="40" spans="1:3" ht="14.1" customHeight="1" x14ac:dyDescent="0.25">
      <c r="A40" s="21"/>
      <c r="B40" s="12" t="s">
        <v>53</v>
      </c>
      <c r="C40" s="13">
        <f>'[4]PENGELUARAN INFAQ'!$F$332</f>
        <v>11557500</v>
      </c>
    </row>
    <row r="41" spans="1:3" ht="14.1" customHeight="1" x14ac:dyDescent="0.25">
      <c r="A41" s="21" t="s">
        <v>30</v>
      </c>
      <c r="B41" s="22" t="s">
        <v>40</v>
      </c>
      <c r="C41" s="13"/>
    </row>
    <row r="42" spans="1:3" ht="14.1" customHeight="1" x14ac:dyDescent="0.25">
      <c r="A42" s="11"/>
      <c r="B42" s="29" t="s">
        <v>66</v>
      </c>
      <c r="C42" s="13">
        <f>85000+77500+77500</f>
        <v>240000</v>
      </c>
    </row>
    <row r="43" spans="1:3" ht="14.1" customHeight="1" x14ac:dyDescent="0.25">
      <c r="A43" s="11"/>
      <c r="B43" s="3" t="s">
        <v>76</v>
      </c>
      <c r="C43" s="13">
        <f>'[2]PENGELUARAN INFAQ'!$F$385</f>
        <v>132522040.39</v>
      </c>
    </row>
    <row r="44" spans="1:3" x14ac:dyDescent="0.25">
      <c r="B44" s="3" t="s">
        <v>77</v>
      </c>
      <c r="C44" s="13">
        <v>7500000</v>
      </c>
    </row>
    <row r="45" spans="1:3" ht="14.1" customHeight="1" x14ac:dyDescent="0.25">
      <c r="A45" s="21" t="s">
        <v>31</v>
      </c>
      <c r="B45" s="22" t="s">
        <v>8</v>
      </c>
      <c r="C45" s="12"/>
    </row>
    <row r="46" spans="1:3" ht="14.1" customHeight="1" x14ac:dyDescent="0.25">
      <c r="A46" s="11"/>
      <c r="B46" s="31" t="s">
        <v>11</v>
      </c>
      <c r="C46" s="13">
        <f>'[2]REKAP INFAQ'!$I$17+'[2]REKAP INFAQ'!$I$18+'[2]REKAP INFAQ'!$I$19</f>
        <v>3600000</v>
      </c>
    </row>
    <row r="47" spans="1:3" ht="14.1" customHeight="1" x14ac:dyDescent="0.25">
      <c r="A47" s="11"/>
      <c r="B47" s="31" t="s">
        <v>13</v>
      </c>
      <c r="C47" s="13">
        <f>'[3]PENGELUARAN INFAQ'!$F$280+'[4]PENGELUARAN INFAQ'!$F$279+'[2]PENGELUARAN INFAQ'!$F$371</f>
        <v>145000</v>
      </c>
    </row>
    <row r="48" spans="1:3" ht="14.1" customHeight="1" x14ac:dyDescent="0.25">
      <c r="A48" s="21" t="s">
        <v>32</v>
      </c>
      <c r="B48" s="22" t="s">
        <v>9</v>
      </c>
      <c r="C48" s="12"/>
    </row>
    <row r="49" spans="1:3" ht="14.1" customHeight="1" x14ac:dyDescent="0.25">
      <c r="A49" s="11"/>
      <c r="B49" s="12" t="s">
        <v>38</v>
      </c>
      <c r="C49" s="13">
        <f>500000+1000000+1000000</f>
        <v>2500000</v>
      </c>
    </row>
    <row r="50" spans="1:3" ht="14.1" customHeight="1" x14ac:dyDescent="0.25">
      <c r="A50" s="11"/>
      <c r="B50" s="12" t="s">
        <v>57</v>
      </c>
      <c r="C50" s="13">
        <f>'[2]REKAP INFAQ'!$E$17+'[2]REKAP INFAQ'!$E$18+'[2]REKAP INFAQ'!$E$19</f>
        <v>1000000</v>
      </c>
    </row>
    <row r="51" spans="1:3" ht="14.1" customHeight="1" x14ac:dyDescent="0.25">
      <c r="A51" s="11"/>
      <c r="B51" s="12" t="s">
        <v>58</v>
      </c>
      <c r="C51" s="13">
        <v>19500000</v>
      </c>
    </row>
    <row r="52" spans="1:3" ht="14.1" customHeight="1" x14ac:dyDescent="0.25">
      <c r="A52" s="11"/>
      <c r="B52" s="12" t="s">
        <v>60</v>
      </c>
      <c r="C52" s="13">
        <f>'[2]PENGELUARAN INFAQ'!$F$448</f>
        <v>30637500</v>
      </c>
    </row>
    <row r="53" spans="1:3" ht="14.1" customHeight="1" x14ac:dyDescent="0.25">
      <c r="A53" s="11"/>
      <c r="B53" s="12" t="s">
        <v>59</v>
      </c>
      <c r="C53" s="13">
        <v>1500000</v>
      </c>
    </row>
    <row r="54" spans="1:3" ht="14.1" customHeight="1" x14ac:dyDescent="0.25">
      <c r="A54" s="11"/>
      <c r="B54" s="12" t="s">
        <v>61</v>
      </c>
      <c r="C54" s="13">
        <f>28000+50000+4644000</f>
        <v>4722000</v>
      </c>
    </row>
    <row r="55" spans="1:3" ht="14.1" customHeight="1" x14ac:dyDescent="0.25">
      <c r="A55" s="11"/>
      <c r="B55" s="12" t="s">
        <v>62</v>
      </c>
      <c r="C55" s="13">
        <f>'[2]PENGELUARAN INFAQ'!$F$458</f>
        <v>4853000</v>
      </c>
    </row>
    <row r="56" spans="1:3" ht="14.1" customHeight="1" x14ac:dyDescent="0.25">
      <c r="A56" s="11"/>
      <c r="B56" s="12" t="s">
        <v>63</v>
      </c>
      <c r="C56" s="13">
        <f>'[2]PENGELUARAN INFAQ'!$F$464</f>
        <v>4985000</v>
      </c>
    </row>
    <row r="57" spans="1:3" ht="14.1" customHeight="1" x14ac:dyDescent="0.25">
      <c r="A57" s="11"/>
      <c r="B57" s="12" t="s">
        <v>64</v>
      </c>
      <c r="C57" s="13">
        <v>5000000</v>
      </c>
    </row>
    <row r="58" spans="1:3" ht="14.1" customHeight="1" x14ac:dyDescent="0.25">
      <c r="A58" s="11"/>
      <c r="B58" s="12" t="s">
        <v>89</v>
      </c>
      <c r="C58" s="13">
        <f>'[4]PENGELUARAN INFAQ'!$F$319+'[4]PENGELUARAN INFAQ'!$F$341</f>
        <v>7741500</v>
      </c>
    </row>
    <row r="59" spans="1:3" ht="14.1" customHeight="1" x14ac:dyDescent="0.25">
      <c r="A59" s="11"/>
      <c r="B59" s="12" t="s">
        <v>14</v>
      </c>
      <c r="C59" s="13">
        <f>'[2]REKAP INFAQ'!$F$19</f>
        <v>46510473</v>
      </c>
    </row>
    <row r="60" spans="1:3" ht="14.1" customHeight="1" x14ac:dyDescent="0.25">
      <c r="A60" s="11"/>
      <c r="B60" s="12" t="s">
        <v>48</v>
      </c>
      <c r="C60" s="13">
        <f>'[2]REKAP INFAQ'!$G$19</f>
        <v>24411316</v>
      </c>
    </row>
    <row r="61" spans="1:3" ht="14.1" customHeight="1" x14ac:dyDescent="0.25">
      <c r="A61" s="11"/>
      <c r="B61" s="12" t="s">
        <v>52</v>
      </c>
      <c r="C61" s="13">
        <f>'[2]REKAP INFAQ'!$H$17+'[2]REKAP INFAQ'!$H$18+'[2]REKAP INFAQ'!$H$19</f>
        <v>23547930</v>
      </c>
    </row>
    <row r="62" spans="1:3" ht="14.1" customHeight="1" x14ac:dyDescent="0.25">
      <c r="A62" s="21" t="s">
        <v>33</v>
      </c>
      <c r="B62" s="22" t="s">
        <v>67</v>
      </c>
      <c r="C62" s="12"/>
    </row>
    <row r="63" spans="1:3" ht="14.1" customHeight="1" x14ac:dyDescent="0.25">
      <c r="A63" s="11"/>
      <c r="B63" s="12" t="s">
        <v>68</v>
      </c>
      <c r="C63" s="13">
        <f>6000000+675000+1995000+21000</f>
        <v>8691000</v>
      </c>
    </row>
    <row r="64" spans="1:3" ht="14.1" customHeight="1" x14ac:dyDescent="0.25">
      <c r="A64" s="21" t="s">
        <v>45</v>
      </c>
      <c r="B64" s="22" t="s">
        <v>69</v>
      </c>
      <c r="C64" s="12"/>
    </row>
    <row r="65" spans="1:3" ht="14.1" customHeight="1" x14ac:dyDescent="0.25">
      <c r="A65" s="11"/>
      <c r="B65" s="12" t="s">
        <v>18</v>
      </c>
      <c r="C65" s="13">
        <f>'[2]REKAP INFAQ'!$O$17+'[2]REKAP INFAQ'!$O$18+'[2]REKAP INFAQ'!$O$19</f>
        <v>4588400</v>
      </c>
    </row>
    <row r="66" spans="1:3" ht="14.1" customHeight="1" x14ac:dyDescent="0.25">
      <c r="A66" s="11"/>
      <c r="B66" s="12" t="s">
        <v>19</v>
      </c>
      <c r="C66" s="13">
        <f>'[3]PENGELUARAN INFAQ'!$F$329+'[4]PENGELUARAN INFAQ'!$F$285+'[2]PENGELUARAN INFAQ'!$F$429</f>
        <v>10481450</v>
      </c>
    </row>
    <row r="67" spans="1:3" ht="14.1" customHeight="1" x14ac:dyDescent="0.25">
      <c r="A67" s="11"/>
      <c r="B67" s="12" t="s">
        <v>70</v>
      </c>
      <c r="C67" s="13">
        <f>'[3]PENGELUARAN INFAQ'!$F$269+'[4]PENGELUARAN INFAQ'!$F$271</f>
        <v>2014750</v>
      </c>
    </row>
    <row r="68" spans="1:3" ht="14.1" customHeight="1" x14ac:dyDescent="0.25">
      <c r="A68" s="11"/>
      <c r="B68" s="12" t="s">
        <v>20</v>
      </c>
      <c r="C68" s="13">
        <f>'[3]PENGELUARAN INFAQ'!$F$303+'[4]PENGELUARAN INFAQ'!$F$177+'[2]PENGELUARAN INFAQ'!$F$363+'[3]PENGELUARAN INFAQ'!$F$335</f>
        <v>9804480</v>
      </c>
    </row>
    <row r="69" spans="1:3" ht="14.1" customHeight="1" x14ac:dyDescent="0.25">
      <c r="A69" s="11"/>
      <c r="B69" s="12" t="s">
        <v>34</v>
      </c>
      <c r="C69" s="13">
        <f>'[2]REKAP INFAQ'!$L$17+'[2]REKAP INFAQ'!$L$18+'[2]REKAP INFAQ'!$L$19</f>
        <v>18200000</v>
      </c>
    </row>
    <row r="70" spans="1:3" ht="14.1" customHeight="1" x14ac:dyDescent="0.25">
      <c r="A70" s="11"/>
      <c r="B70" s="22" t="s">
        <v>37</v>
      </c>
      <c r="C70" s="32">
        <f>SUM(C40:C69)</f>
        <v>386253339.38999999</v>
      </c>
    </row>
    <row r="71" spans="1:3" ht="14.1" customHeight="1" x14ac:dyDescent="0.25">
      <c r="A71" s="21">
        <v>3</v>
      </c>
      <c r="B71" s="22" t="s">
        <v>2</v>
      </c>
      <c r="C71" s="12"/>
    </row>
    <row r="72" spans="1:3" ht="14.1" customHeight="1" x14ac:dyDescent="0.25">
      <c r="A72" s="21"/>
      <c r="B72" s="12" t="s">
        <v>49</v>
      </c>
      <c r="C72" s="13">
        <f>'[3]PENGELUARAN JASA BANK'!$F$7+'[3]PENGELUARAN JASA BANK'!$F$8+'[4]PENGELUARAN JASA BANK'!$F$7+'[4]PENGELUARAN JASA BANK'!$F$8+'[2]PENGELUARAN JASA BANK'!$F$7+'[2]PENGELUARAN JASA BANK'!$F$8</f>
        <v>419438</v>
      </c>
    </row>
    <row r="73" spans="1:3" ht="14.1" customHeight="1" x14ac:dyDescent="0.25">
      <c r="A73" s="11"/>
      <c r="B73" s="12" t="s">
        <v>21</v>
      </c>
      <c r="C73" s="33">
        <f>C74-C72</f>
        <v>437230.90999999992</v>
      </c>
    </row>
    <row r="74" spans="1:3" ht="14.1" customHeight="1" x14ac:dyDescent="0.25">
      <c r="A74" s="11"/>
      <c r="B74" s="22" t="s">
        <v>50</v>
      </c>
      <c r="C74" s="34">
        <f>'[2]REKAP JASABANK'!$D$19+'[2]REKAP JASABANK'!$D$20+'[2]REKAP JASABANK'!$D$21</f>
        <v>856668.90999999992</v>
      </c>
    </row>
    <row r="75" spans="1:3" ht="14.1" customHeight="1" x14ac:dyDescent="0.25">
      <c r="A75" s="21">
        <v>4</v>
      </c>
      <c r="B75" s="22" t="s">
        <v>15</v>
      </c>
      <c r="C75" s="12"/>
    </row>
    <row r="76" spans="1:3" ht="14.1" customHeight="1" x14ac:dyDescent="0.25">
      <c r="A76" s="21"/>
      <c r="B76" s="12" t="s">
        <v>51</v>
      </c>
      <c r="C76" s="13">
        <v>15000000</v>
      </c>
    </row>
    <row r="77" spans="1:3" ht="14.1" customHeight="1" x14ac:dyDescent="0.25">
      <c r="A77" s="21"/>
      <c r="B77" s="12" t="s">
        <v>42</v>
      </c>
      <c r="C77" s="13">
        <v>4000000</v>
      </c>
    </row>
    <row r="78" spans="1:3" ht="14.1" customHeight="1" x14ac:dyDescent="0.25">
      <c r="A78" s="21"/>
      <c r="B78" s="12" t="s">
        <v>80</v>
      </c>
      <c r="C78" s="13">
        <f>'[4]PENGELUARAN APBD'!$F$5+'[4]PENGELUARAN APBD'!$F$6</f>
        <v>10075000</v>
      </c>
    </row>
    <row r="79" spans="1:3" ht="14.1" customHeight="1" x14ac:dyDescent="0.25">
      <c r="A79" s="21"/>
      <c r="B79" s="12" t="s">
        <v>81</v>
      </c>
      <c r="C79" s="13">
        <f>'[2]PENGELUARAN APBD'!$F$6+'[2]PENGELUARAN APBD'!$F$7+'[2]PENGELUARAN APBD'!$F$10+'[2]PENGELUARAN APBD'!$F$11</f>
        <v>4060000</v>
      </c>
    </row>
    <row r="80" spans="1:3" ht="14.1" customHeight="1" x14ac:dyDescent="0.25">
      <c r="A80" s="21"/>
      <c r="B80" s="12" t="s">
        <v>82</v>
      </c>
      <c r="C80" s="13">
        <f>'[3]PENGELUARAN APBD'!$F$5+'[4]PENGELUARAN APBD'!$F$7+'[2]PENGELUARAN APBD'!$F$9</f>
        <v>750000</v>
      </c>
    </row>
    <row r="81" spans="1:3" ht="14.1" customHeight="1" x14ac:dyDescent="0.25">
      <c r="A81" s="21"/>
      <c r="B81" s="12" t="s">
        <v>44</v>
      </c>
      <c r="C81" s="13">
        <f>'[3]PENGELUARAN APBD'!$F$8</f>
        <v>2000000</v>
      </c>
    </row>
    <row r="82" spans="1:3" ht="14.1" customHeight="1" x14ac:dyDescent="0.25">
      <c r="A82" s="21"/>
      <c r="B82" s="4" t="s">
        <v>83</v>
      </c>
      <c r="C82" s="13">
        <f>'[2]PENGELUARAN APBD'!$F$8</f>
        <v>12500000</v>
      </c>
    </row>
    <row r="83" spans="1:3" ht="14.1" customHeight="1" x14ac:dyDescent="0.25">
      <c r="A83" s="21"/>
      <c r="B83" s="4" t="s">
        <v>84</v>
      </c>
      <c r="C83" s="35">
        <v>12500000</v>
      </c>
    </row>
    <row r="84" spans="1:3" ht="14.1" customHeight="1" x14ac:dyDescent="0.25">
      <c r="A84" s="11"/>
      <c r="B84" s="12" t="s">
        <v>85</v>
      </c>
      <c r="C84" s="27">
        <f>'[3]PENGELUARAN APBD'!$F$6+'[3]PENGELUARAN APBD'!$F$7+'[4]PENGELUARAN APBD'!$F$8+'[4]PENGELUARAN APBD'!$F$9+'[2]PENGELUARAN APBD'!$F$14+'[2]PENGELUARAN APBD'!$F$15</f>
        <v>45000000</v>
      </c>
    </row>
    <row r="85" spans="1:3" ht="14.1" customHeight="1" x14ac:dyDescent="0.25">
      <c r="A85" s="11"/>
      <c r="B85" s="22" t="s">
        <v>43</v>
      </c>
      <c r="C85" s="36">
        <f>SUM(C76:C84)</f>
        <v>105885000</v>
      </c>
    </row>
    <row r="86" spans="1:3" ht="14.1" customHeight="1" x14ac:dyDescent="0.25">
      <c r="A86" s="23">
        <v>5</v>
      </c>
      <c r="B86" s="14" t="s">
        <v>3</v>
      </c>
      <c r="C86" s="12"/>
    </row>
    <row r="87" spans="1:3" ht="14.1" customHeight="1" x14ac:dyDescent="0.25">
      <c r="A87" s="11"/>
      <c r="B87" s="12" t="s">
        <v>16</v>
      </c>
      <c r="C87" s="13">
        <f>'[3]PENGELUARAN DANA BAZ PROP'!$F$12+'[4]PENGELUARAN DANA BAZNAS PROP'!$F$7+'[2]PENGELUARAN BAZNAS PROP'!$F$5</f>
        <v>19600000</v>
      </c>
    </row>
    <row r="88" spans="1:3" ht="14.1" customHeight="1" x14ac:dyDescent="0.25">
      <c r="A88" s="11"/>
      <c r="B88" s="12" t="s">
        <v>78</v>
      </c>
      <c r="C88" s="13">
        <v>12500000</v>
      </c>
    </row>
    <row r="89" spans="1:3" ht="14.1" customHeight="1" x14ac:dyDescent="0.25">
      <c r="A89" s="11"/>
      <c r="B89" s="22" t="s">
        <v>79</v>
      </c>
      <c r="C89" s="34">
        <f>SUM(C87:C88)</f>
        <v>32100000</v>
      </c>
    </row>
    <row r="90" spans="1:3" ht="14.1" customHeight="1" x14ac:dyDescent="0.25">
      <c r="A90" s="21">
        <v>6</v>
      </c>
      <c r="B90" s="22" t="s">
        <v>4</v>
      </c>
      <c r="C90" s="13"/>
    </row>
    <row r="91" spans="1:3" ht="14.1" customHeight="1" x14ac:dyDescent="0.25">
      <c r="A91" s="11"/>
      <c r="B91" s="3" t="s">
        <v>75</v>
      </c>
      <c r="C91" s="34">
        <f>'[3]PENGELUARAN CSR'!$F$7</f>
        <v>14750000</v>
      </c>
    </row>
    <row r="92" spans="1:3" ht="14.1" customHeight="1" x14ac:dyDescent="0.25">
      <c r="A92" s="23">
        <v>7</v>
      </c>
      <c r="B92" s="14" t="s">
        <v>86</v>
      </c>
      <c r="C92" s="12"/>
    </row>
    <row r="93" spans="1:3" ht="14.1" customHeight="1" x14ac:dyDescent="0.25">
      <c r="A93" s="11"/>
      <c r="B93" s="37" t="s">
        <v>88</v>
      </c>
      <c r="C93" s="13">
        <f>[2]KEMENAG!$D$20+[2]KEMENAG!$D$21+[2]KEMENAG!$D$22</f>
        <v>2063000</v>
      </c>
    </row>
    <row r="94" spans="1:3" ht="14.1" customHeight="1" x14ac:dyDescent="0.25">
      <c r="A94" s="11"/>
      <c r="B94" s="22" t="s">
        <v>87</v>
      </c>
      <c r="C94" s="34">
        <f>SUM(C93:C93)</f>
        <v>2063000</v>
      </c>
    </row>
    <row r="95" spans="1:3" ht="14.1" customHeight="1" x14ac:dyDescent="0.25">
      <c r="A95" s="11"/>
      <c r="B95" s="12"/>
      <c r="C95" s="13"/>
    </row>
    <row r="96" spans="1:3" ht="14.1" customHeight="1" x14ac:dyDescent="0.25">
      <c r="A96" s="12"/>
      <c r="B96" s="38" t="s">
        <v>90</v>
      </c>
      <c r="C96" s="34">
        <f>C36+C70+C74+C85+C89+C91+C94</f>
        <v>849619967.90999997</v>
      </c>
    </row>
    <row r="97" spans="1:3" ht="14.1" customHeight="1" x14ac:dyDescent="0.25">
      <c r="A97" s="9"/>
      <c r="B97" s="39" t="s">
        <v>54</v>
      </c>
      <c r="C97" s="40">
        <f>C13-C96</f>
        <v>629183210.26999986</v>
      </c>
    </row>
    <row r="98" spans="1:3" x14ac:dyDescent="0.25">
      <c r="A98" s="41"/>
      <c r="B98" s="42"/>
      <c r="C98" s="43"/>
    </row>
    <row r="99" spans="1:3" x14ac:dyDescent="0.25">
      <c r="A99" s="41"/>
      <c r="B99" s="42"/>
      <c r="C99" s="43"/>
    </row>
    <row r="100" spans="1:3" x14ac:dyDescent="0.25">
      <c r="C100" s="28"/>
    </row>
  </sheetData>
  <sheetProtection algorithmName="SHA-512" hashValue="gxZNW2FIl4cyjcbVo5+6HjFJd+F2CBWoCpKTJVQlTdx4Kre7rfEF5yu6JIOXUTFicVOYiCDh8P1gZxxqTn13bg==" saltValue="C1Js3l8m+PmA0tpRBiIM3g==" spinCount="100000" sheet="1" objects="1" scenarios="1"/>
  <mergeCells count="3">
    <mergeCell ref="A2:C2"/>
    <mergeCell ref="A3:C3"/>
    <mergeCell ref="A1:C1"/>
  </mergeCells>
  <pageMargins left="0.70866141732283472" right="0.70866141732283472" top="0.55118110236220474" bottom="1.7322834645669292" header="0.31496062992125984" footer="0.31496062992125984"/>
  <pageSetup paperSize="5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2020-03-03T03:31:03Z</dcterms:modified>
</cp:coreProperties>
</file>