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externalReferences>
    <externalReference r:id="rId2"/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C45" i="2" l="1"/>
  <c r="C44" i="2"/>
  <c r="C51" i="2"/>
  <c r="C50" i="2"/>
  <c r="C34" i="2"/>
  <c r="C40" i="2"/>
  <c r="C54" i="2"/>
  <c r="C47" i="2"/>
  <c r="C48" i="2"/>
  <c r="C39" i="2"/>
  <c r="C33" i="2"/>
  <c r="C55" i="2"/>
  <c r="C46" i="2"/>
  <c r="C41" i="2"/>
  <c r="C76" i="2"/>
  <c r="C72" i="2"/>
  <c r="C69" i="2"/>
  <c r="C66" i="2"/>
  <c r="C65" i="2"/>
  <c r="C59" i="2"/>
  <c r="C58" i="2"/>
  <c r="C26" i="2"/>
  <c r="C25" i="2"/>
  <c r="C21" i="2"/>
  <c r="C20" i="2"/>
  <c r="C12" i="2"/>
  <c r="C11" i="2"/>
  <c r="C10" i="2"/>
  <c r="C9" i="2"/>
  <c r="C8" i="2"/>
  <c r="C7" i="2"/>
  <c r="C6" i="2"/>
  <c r="C13" i="2" l="1"/>
  <c r="C70" i="2"/>
  <c r="C27" i="2"/>
  <c r="C60" i="2"/>
  <c r="C56" i="2"/>
  <c r="C77" i="2" l="1"/>
  <c r="C78" i="2" l="1"/>
</calcChain>
</file>

<file path=xl/sharedStrings.xml><?xml version="1.0" encoding="utf-8"?>
<sst xmlns="http://schemas.openxmlformats.org/spreadsheetml/2006/main" count="88" uniqueCount="77">
  <si>
    <t>DANA ZAKAT</t>
  </si>
  <si>
    <t>DANA INFAQ/SHODAQOH</t>
  </si>
  <si>
    <t>DANA JASA BANK</t>
  </si>
  <si>
    <t>DANA DARI PROPINSI JAWA TIMUR</t>
  </si>
  <si>
    <t>DANA CSR</t>
  </si>
  <si>
    <t>TOTAL</t>
  </si>
  <si>
    <t>MADIUN CERDAS</t>
  </si>
  <si>
    <t>MADIUN SEHAT</t>
  </si>
  <si>
    <t>MADIUN PEDULI</t>
  </si>
  <si>
    <t>MADIUN TAQWA</t>
  </si>
  <si>
    <t>Bantuan Biaya Pengobatan</t>
  </si>
  <si>
    <t>Bantuan Paket Sembako Rutin</t>
  </si>
  <si>
    <t>DANA APBD</t>
  </si>
  <si>
    <t>Bantuan Fakir Miskin dari BAZNAS Propinsi Jatim</t>
  </si>
  <si>
    <t>BIDANG PENGEMBANGAN</t>
  </si>
  <si>
    <t>Transport Jupung</t>
  </si>
  <si>
    <t>Biaya Rapat-Rapat</t>
  </si>
  <si>
    <t>BIDANG KESEKRETARIATAN</t>
  </si>
  <si>
    <t>Kesekretariatan</t>
  </si>
  <si>
    <t>Biaya Administrasi Bank</t>
  </si>
  <si>
    <t>LAPORAN KEUANGAN</t>
  </si>
  <si>
    <t xml:space="preserve">BAZNAS KOTA MADIUN </t>
  </si>
  <si>
    <t>A.</t>
  </si>
  <si>
    <t>PENGUMPULAN</t>
  </si>
  <si>
    <t>SALDO AWAL</t>
  </si>
  <si>
    <t>B.</t>
  </si>
  <si>
    <t>PENTASYARUFAN</t>
  </si>
  <si>
    <t>A</t>
  </si>
  <si>
    <t>B</t>
  </si>
  <si>
    <t>C</t>
  </si>
  <si>
    <t>D</t>
  </si>
  <si>
    <t>HR Petugas Harian BAZNAS ( 3 bulan)</t>
  </si>
  <si>
    <t>HR Petugas Harian BAZNAS ( 3 bulan )</t>
  </si>
  <si>
    <t>AMIL</t>
  </si>
  <si>
    <t xml:space="preserve">          JUMLAH PENYALURAN DANA ZAKAT……………</t>
  </si>
  <si>
    <t xml:space="preserve">          JUMLAH PENYALURAN DANA INFAQ………….</t>
  </si>
  <si>
    <t>Bantuan Kegiatan Keagamaan</t>
  </si>
  <si>
    <t>Rekening Telepon</t>
  </si>
  <si>
    <t xml:space="preserve">          JUMLAH PENYALURAN DANA JASA BANK………….</t>
  </si>
  <si>
    <t>WARTA BAZNAS Tri Wulan II</t>
  </si>
  <si>
    <t>PENGIRIMAN WARTA BAZNAS Tri Wulan II</t>
  </si>
  <si>
    <t>Pembelian Alat Tulis Kantor ( ATK )</t>
  </si>
  <si>
    <t>Konsumsi Rapat Pengurus Pelaksana BAZNAS  Kota Madiun</t>
  </si>
  <si>
    <t>Konsumsi Rapat Pleno Pengurus BAZNAS Kota Madiun</t>
  </si>
  <si>
    <t xml:space="preserve">          JUMLAH PENYALURAN DANA APBD………….</t>
  </si>
  <si>
    <t>Bantuan Penunjang Kesehatan</t>
  </si>
  <si>
    <t>E</t>
  </si>
  <si>
    <t>Bantuan musafir</t>
  </si>
  <si>
    <t>BIDANG PENGUMPULAN</t>
  </si>
  <si>
    <t>BOP Siaran Dialoq Interaktif</t>
  </si>
  <si>
    <t>DANA DARI KEMENAG PROPINSI JAWA TIMUR</t>
  </si>
  <si>
    <t>Indihome</t>
  </si>
  <si>
    <t>Bantuan Pembangunan Masjid</t>
  </si>
  <si>
    <t>UNTUK PERIODE BULAN JULI - SEPTEMBER 2019</t>
  </si>
  <si>
    <t>Bantuan Beasiswa Dhupres</t>
  </si>
  <si>
    <t>MADIUN MAKMUR</t>
  </si>
  <si>
    <t>Bantuan Program Pusyar</t>
  </si>
  <si>
    <t>PM RAHLIA</t>
  </si>
  <si>
    <t>Diklat UPZ Masjid</t>
  </si>
  <si>
    <t>Papan Nama UPZ Masjid</t>
  </si>
  <si>
    <t>Sosialisasi dan Edukasi ZIS</t>
  </si>
  <si>
    <t>Study Banding</t>
  </si>
  <si>
    <t>Hibah Laptop ke UPZ Kemenag Kota MAdiun</t>
  </si>
  <si>
    <t xml:space="preserve">          JUMLAH PENY. DANA DARI KEMENAG PROP.JATIM</t>
  </si>
  <si>
    <t xml:space="preserve">                          JUMLAH 1-6………………………..……………</t>
  </si>
  <si>
    <t xml:space="preserve">                          SALDO PER 30 September 2019…………………</t>
  </si>
  <si>
    <t>F</t>
  </si>
  <si>
    <t>DANA DARI BAZNAS PROPINSI JAWA TIMUR</t>
  </si>
  <si>
    <t>Bantuan Dukungan Operasional Panti Asuhan</t>
  </si>
  <si>
    <t>Pentasharufan Hak Sabilillah UPZ Masjid Baitul Hakim</t>
  </si>
  <si>
    <t>Pentasharufan Melalui UPZ Masjid</t>
  </si>
  <si>
    <t>Pentasharufan Melalui BAZ Kelurahan</t>
  </si>
  <si>
    <t>Pentasharufan Melalui UPZ OPD / Sekolah</t>
  </si>
  <si>
    <t>BOP Pentasharufan</t>
  </si>
  <si>
    <t>Cetak Baliho Sosialisasi ZIS</t>
  </si>
  <si>
    <t>Teks Naskah Khutbah Jum'at ZIS</t>
  </si>
  <si>
    <t>Sosialisasi dan Edukasi ZIS (Bina Masjid Makmur)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</si>
</sst>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&quot;Rp&quot;* #,##0.00_);_(&quot;Rp&quot;* \(#,##0.00\);_(&quot;Rp&quot;* &quot;-&quot;_);_(@_)"/>
    <numFmt numFmtId="165" formatCode="_-[$Rp-421]* #,##0.00_-;\-[$Rp-421]* #,##0.00_-;_-[$Rp-421]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44" fontId="2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/>
    <xf numFmtId="0" fontId="1" fillId="2" borderId="1" xfId="0" applyFont="1" applyFill="1" applyBorder="1"/>
    <xf numFmtId="0" fontId="2" fillId="4" borderId="1" xfId="0" applyFon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43" fontId="8" fillId="3" borderId="0" xfId="1" applyFont="1" applyFill="1"/>
    <xf numFmtId="0" fontId="9" fillId="3" borderId="0" xfId="0" applyFont="1" applyFill="1"/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44" fontId="1" fillId="2" borderId="1" xfId="0" applyNumberFormat="1" applyFont="1" applyFill="1" applyBorder="1"/>
    <xf numFmtId="0" fontId="9" fillId="2" borderId="0" xfId="0" applyFont="1" applyFill="1" applyAlignment="1">
      <alignment horizontal="center"/>
    </xf>
    <xf numFmtId="0" fontId="1" fillId="2" borderId="0" xfId="0" applyFont="1" applyFill="1"/>
    <xf numFmtId="44" fontId="1" fillId="2" borderId="0" xfId="0" applyNumberFormat="1" applyFont="1" applyFill="1"/>
    <xf numFmtId="43" fontId="8" fillId="3" borderId="0" xfId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43" fontId="8" fillId="4" borderId="1" xfId="1" applyFont="1" applyFill="1" applyBorder="1"/>
    <xf numFmtId="0" fontId="9" fillId="4" borderId="1" xfId="0" applyFont="1" applyFill="1" applyBorder="1"/>
    <xf numFmtId="0" fontId="8" fillId="2" borderId="1" xfId="0" applyFont="1" applyFill="1" applyBorder="1" applyAlignment="1">
      <alignment horizontal="center"/>
    </xf>
    <xf numFmtId="43" fontId="1" fillId="2" borderId="1" xfId="0" applyNumberFormat="1" applyFont="1" applyFill="1" applyBorder="1"/>
    <xf numFmtId="0" fontId="1" fillId="4" borderId="1" xfId="0" applyFont="1" applyFill="1" applyBorder="1"/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164" fontId="1" fillId="2" borderId="1" xfId="0" applyNumberFormat="1" applyFont="1" applyFill="1" applyBorder="1"/>
    <xf numFmtId="43" fontId="2" fillId="2" borderId="1" xfId="0" applyNumberFormat="1" applyFont="1" applyFill="1" applyBorder="1"/>
    <xf numFmtId="0" fontId="10" fillId="0" borderId="1" xfId="0" applyFont="1" applyBorder="1"/>
    <xf numFmtId="44" fontId="11" fillId="2" borderId="1" xfId="0" applyNumberFormat="1" applyFont="1" applyFill="1" applyBorder="1"/>
    <xf numFmtId="44" fontId="11" fillId="0" borderId="1" xfId="0" applyNumberFormat="1" applyFont="1" applyBorder="1"/>
    <xf numFmtId="165" fontId="1" fillId="2" borderId="1" xfId="0" applyNumberFormat="1" applyFont="1" applyFill="1" applyBorder="1"/>
    <xf numFmtId="165" fontId="2" fillId="2" borderId="1" xfId="0" applyNumberFormat="1" applyFont="1" applyFill="1" applyBorder="1"/>
    <xf numFmtId="0" fontId="9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44" fontId="2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giatan%20Tahun%202019\WARTA%20BAZNAS%20EDISI%2042%20TW%20III%20TH.%202019\6.%20REKAPFDBCK'19%20JU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OLATIN\USB%20Drive\RKP&amp;LMPFDBCK19\9.%20REKAPFDBCK'19%20SEPTEMB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giatan%20Tahun%202019\WARTA%20BAZNAS%20EDISI%2042%20TW%20III%20TH.%202019\7.%20REKAPFDBCK'19%20JU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giatan%20Tahun%202019\WARTA%20BAZNAS%20EDISI%2042%20TW%20III%20TH.%202019\8.%20REKAPFDBCK'19%20AGUST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REKAP DANA BAZ JATIM"/>
      <sheetName val="REKAP DANA CSR"/>
      <sheetName val="Pemasukan &amp; Pengeluaran"/>
      <sheetName val="BUKU KAS "/>
      <sheetName val="Z.DINAS INSTANSI"/>
      <sheetName val="Z.TPP"/>
      <sheetName val="Z.DERMAWAN MUSLIM"/>
      <sheetName val="Z.RELAWAN"/>
      <sheetName val="Z UPZ MASJID"/>
      <sheetName val="I.DINAS ISTANSI"/>
      <sheetName val="GERBUSHOLEH"/>
      <sheetName val="I.TPP"/>
      <sheetName val="I.DERMAWAN MUSLIM"/>
      <sheetName val="I.RELAWAN"/>
      <sheetName val="PM RAHLIA"/>
      <sheetName val="UPZ MASJID"/>
      <sheetName val="KOTAK AMAL"/>
      <sheetName val="JASA BANK"/>
      <sheetName val="APBD"/>
      <sheetName val="ODOT-S3"/>
      <sheetName val="DANA BAZ JATIM"/>
      <sheetName val="PENGELUARAN ZAKAT"/>
      <sheetName val="PENGELUARAN INFAQ"/>
      <sheetName val="PENGELUARAN JASA BANK"/>
      <sheetName val="PENGELUARAN APBD"/>
      <sheetName val="PENGELURAN DANA BAZ JATIM"/>
      <sheetName val="Sheet2"/>
    </sheetNames>
    <sheetDataSet>
      <sheetData sheetId="0">
        <row r="12">
          <cell r="L12">
            <v>31699000</v>
          </cell>
        </row>
      </sheetData>
      <sheetData sheetId="1">
        <row r="11">
          <cell r="D11">
            <v>35398630</v>
          </cell>
        </row>
      </sheetData>
      <sheetData sheetId="2">
        <row r="9">
          <cell r="C9">
            <v>423235.91000000003</v>
          </cell>
        </row>
      </sheetData>
      <sheetData sheetId="3">
        <row r="14">
          <cell r="D14">
            <v>41250000</v>
          </cell>
        </row>
      </sheetData>
      <sheetData sheetId="4"/>
      <sheetData sheetId="5"/>
      <sheetData sheetId="6">
        <row r="24">
          <cell r="D24">
            <v>14112825</v>
          </cell>
        </row>
      </sheetData>
      <sheetData sheetId="7">
        <row r="433">
          <cell r="F433">
            <v>0</v>
          </cell>
        </row>
        <row r="440">
          <cell r="F440">
            <v>554259252.45000076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27600000</v>
          </cell>
        </row>
      </sheetData>
      <sheetData sheetId="26">
        <row r="6">
          <cell r="F6">
            <v>12300000</v>
          </cell>
        </row>
      </sheetData>
      <sheetData sheetId="27">
        <row r="5">
          <cell r="F5">
            <v>191027</v>
          </cell>
        </row>
      </sheetData>
      <sheetData sheetId="28">
        <row r="6">
          <cell r="F6">
            <v>1820000</v>
          </cell>
        </row>
        <row r="8">
          <cell r="F8">
            <v>2240000</v>
          </cell>
        </row>
      </sheetData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Z UPZ MASJID"/>
      <sheetName val="Sheet3"/>
      <sheetName val="Sheet4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CSR"/>
      <sheetName val="Sheet7"/>
      <sheetName val="PENGELUARAN ZAKAT"/>
      <sheetName val="PENGELUARAN INFAQ"/>
      <sheetName val="PENGELUARAN DANA BAZNAS JATIM"/>
      <sheetName val="PENGELUARAN APBD"/>
      <sheetName val="PENGELUARAN JASA BANK"/>
      <sheetName val="REKAP SEPTEMBER 2019"/>
      <sheetName val="Sheet5"/>
    </sheetNames>
    <sheetDataSet>
      <sheetData sheetId="0">
        <row r="17">
          <cell r="C17">
            <v>48537089</v>
          </cell>
          <cell r="O17">
            <v>4833000</v>
          </cell>
        </row>
        <row r="18">
          <cell r="C18">
            <v>68202817.769999996</v>
          </cell>
          <cell r="O18">
            <v>4725000</v>
          </cell>
        </row>
        <row r="19">
          <cell r="C19">
            <v>68176449.219999999</v>
          </cell>
          <cell r="O19">
            <v>5527000</v>
          </cell>
        </row>
      </sheetData>
      <sheetData sheetId="1">
        <row r="14">
          <cell r="C14">
            <v>93529877.5</v>
          </cell>
        </row>
        <row r="15">
          <cell r="C15">
            <v>94733327.5</v>
          </cell>
        </row>
        <row r="16">
          <cell r="C16">
            <v>120339857</v>
          </cell>
        </row>
      </sheetData>
      <sheetData sheetId="2">
        <row r="17">
          <cell r="C17">
            <v>417200.3</v>
          </cell>
        </row>
        <row r="18">
          <cell r="C18">
            <v>457078.80000000005</v>
          </cell>
        </row>
        <row r="19">
          <cell r="C19">
            <v>450888.59</v>
          </cell>
        </row>
      </sheetData>
      <sheetData sheetId="3"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4">
        <row r="24">
          <cell r="D24">
            <v>21268000</v>
          </cell>
        </row>
      </sheetData>
      <sheetData sheetId="5">
        <row r="16">
          <cell r="C16">
            <v>5650000</v>
          </cell>
        </row>
        <row r="17">
          <cell r="C17">
            <v>5650000</v>
          </cell>
        </row>
        <row r="18">
          <cell r="C18">
            <v>5700000</v>
          </cell>
        </row>
      </sheetData>
      <sheetData sheetId="6">
        <row r="16">
          <cell r="C16">
            <v>0</v>
          </cell>
        </row>
        <row r="17">
          <cell r="C17">
            <v>12300000</v>
          </cell>
        </row>
        <row r="18">
          <cell r="C18">
            <v>0</v>
          </cell>
        </row>
      </sheetData>
      <sheetData sheetId="7"/>
      <sheetData sheetId="8">
        <row r="642">
          <cell r="F642">
            <v>572982988.39999986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F5">
            <v>3474.48</v>
          </cell>
        </row>
        <row r="6">
          <cell r="F6">
            <v>925.81</v>
          </cell>
        </row>
        <row r="7">
          <cell r="F7">
            <v>114172</v>
          </cell>
        </row>
        <row r="8">
          <cell r="F8">
            <v>2500</v>
          </cell>
        </row>
        <row r="9">
          <cell r="F9">
            <v>49715.41</v>
          </cell>
        </row>
        <row r="10">
          <cell r="F10">
            <v>9431.07</v>
          </cell>
        </row>
        <row r="11">
          <cell r="F11">
            <v>8000</v>
          </cell>
        </row>
        <row r="12">
          <cell r="F12">
            <v>8000</v>
          </cell>
        </row>
        <row r="13">
          <cell r="F13">
            <v>5000</v>
          </cell>
        </row>
        <row r="14">
          <cell r="F14">
            <v>3703.23</v>
          </cell>
        </row>
        <row r="15">
          <cell r="F15">
            <v>1500</v>
          </cell>
        </row>
        <row r="16">
          <cell r="F16">
            <v>1500</v>
          </cell>
        </row>
      </sheetData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Sheet7"/>
      <sheetName val="PENGELUARAN ZAKAT"/>
      <sheetName val="PENGELUARAN INFAQ"/>
      <sheetName val="PENGELUARAN DANA BAZNAS JATIM"/>
      <sheetName val="PENGELUARAN APBD"/>
      <sheetName val="PENGELUARAN KEMENAG"/>
      <sheetName val="PENGELUARAN JASA BAN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F5">
            <v>761.77</v>
          </cell>
        </row>
        <row r="6">
          <cell r="F6">
            <v>3047.09</v>
          </cell>
        </row>
        <row r="7">
          <cell r="F7">
            <v>78873</v>
          </cell>
        </row>
        <row r="8">
          <cell r="F8">
            <v>2500</v>
          </cell>
        </row>
        <row r="9">
          <cell r="F9">
            <v>47880.68</v>
          </cell>
        </row>
        <row r="10">
          <cell r="F10">
            <v>9157.64</v>
          </cell>
        </row>
        <row r="11">
          <cell r="F11">
            <v>2787.71</v>
          </cell>
        </row>
        <row r="12">
          <cell r="F12">
            <v>8000</v>
          </cell>
        </row>
        <row r="13">
          <cell r="F13">
            <v>8000</v>
          </cell>
        </row>
        <row r="14">
          <cell r="F14">
            <v>5000</v>
          </cell>
        </row>
        <row r="15">
          <cell r="F15">
            <v>3840</v>
          </cell>
        </row>
        <row r="16">
          <cell r="F16">
            <v>1500</v>
          </cell>
        </row>
        <row r="17">
          <cell r="F17">
            <v>4496</v>
          </cell>
        </row>
        <row r="18">
          <cell r="F18">
            <v>1500</v>
          </cell>
        </row>
      </sheetData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Sheet3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CSR"/>
      <sheetName val="Sheet7"/>
      <sheetName val="PENGELUARAN ZAKAT"/>
      <sheetName val="PENGELUARAN INFAQ"/>
      <sheetName val="PENGELUARAN DANA BAZNAS JATIM"/>
      <sheetName val="PENGELUARAN APBD"/>
      <sheetName val="PENGELUARAN JASA BANK"/>
      <sheetName val="REKAP SEPTEMBER 2019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F5">
            <v>2926.85</v>
          </cell>
        </row>
        <row r="6">
          <cell r="F6">
            <v>793.04</v>
          </cell>
        </row>
        <row r="7">
          <cell r="F7">
            <v>195275</v>
          </cell>
        </row>
        <row r="8">
          <cell r="F8">
            <v>2500</v>
          </cell>
        </row>
        <row r="9">
          <cell r="F9">
            <v>49597.919999999998</v>
          </cell>
        </row>
        <row r="10">
          <cell r="F10">
            <v>9460.86</v>
          </cell>
        </row>
        <row r="11">
          <cell r="F11">
            <v>8000</v>
          </cell>
        </row>
        <row r="12">
          <cell r="F12">
            <v>8000</v>
          </cell>
        </row>
        <row r="13">
          <cell r="F13">
            <v>5000</v>
          </cell>
        </row>
        <row r="14">
          <cell r="F14">
            <v>3172.17</v>
          </cell>
        </row>
        <row r="15">
          <cell r="F15">
            <v>2058</v>
          </cell>
        </row>
        <row r="16">
          <cell r="F16">
            <v>1500</v>
          </cell>
        </row>
        <row r="17">
          <cell r="F17">
            <v>2065</v>
          </cell>
        </row>
        <row r="18">
          <cell r="F18">
            <v>1500</v>
          </cell>
        </row>
      </sheetData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BreakPreview" zoomScaleNormal="100" zoomScaleSheetLayoutView="100" workbookViewId="0">
      <selection activeCell="A3" sqref="A3:C3"/>
    </sheetView>
  </sheetViews>
  <sheetFormatPr defaultRowHeight="15" x14ac:dyDescent="0.25"/>
  <cols>
    <col min="1" max="1" width="6" style="46" customWidth="1"/>
    <col min="2" max="2" width="52.85546875" style="47" customWidth="1"/>
    <col min="3" max="3" width="26.42578125" style="47" customWidth="1"/>
    <col min="4" max="16384" width="9.140625" style="9"/>
  </cols>
  <sheetData>
    <row r="1" spans="1:3" ht="18.75" x14ac:dyDescent="0.3">
      <c r="A1" s="49" t="s">
        <v>20</v>
      </c>
      <c r="B1" s="49"/>
      <c r="C1" s="49"/>
    </row>
    <row r="2" spans="1:3" ht="18.75" x14ac:dyDescent="0.3">
      <c r="A2" s="49" t="s">
        <v>21</v>
      </c>
      <c r="B2" s="49"/>
      <c r="C2" s="49"/>
    </row>
    <row r="3" spans="1:3" ht="18.75" x14ac:dyDescent="0.3">
      <c r="A3" s="49" t="s">
        <v>53</v>
      </c>
      <c r="B3" s="49"/>
      <c r="C3" s="49"/>
    </row>
    <row r="4" spans="1:3" ht="18.75" x14ac:dyDescent="0.3">
      <c r="A4" s="10"/>
      <c r="B4" s="11"/>
      <c r="C4" s="11"/>
    </row>
    <row r="5" spans="1:3" x14ac:dyDescent="0.25">
      <c r="A5" s="12" t="s">
        <v>22</v>
      </c>
      <c r="B5" s="13" t="s">
        <v>23</v>
      </c>
      <c r="C5" s="14"/>
    </row>
    <row r="6" spans="1:3" x14ac:dyDescent="0.25">
      <c r="A6" s="15">
        <v>1</v>
      </c>
      <c r="B6" s="16" t="s">
        <v>24</v>
      </c>
      <c r="C6" s="17">
        <f>'[1]BUKU KAS '!$F$440</f>
        <v>554259252.45000076</v>
      </c>
    </row>
    <row r="7" spans="1:3" x14ac:dyDescent="0.25">
      <c r="A7" s="18">
        <v>2</v>
      </c>
      <c r="B7" s="7" t="s">
        <v>0</v>
      </c>
      <c r="C7" s="19">
        <f>'[2]REKAP ZAKAT'!$C$17+'[2]REKAP ZAKAT'!$C$18+'[2]REKAP ZAKAT'!$C$19</f>
        <v>184916355.99000001</v>
      </c>
    </row>
    <row r="8" spans="1:3" x14ac:dyDescent="0.25">
      <c r="A8" s="15">
        <v>3</v>
      </c>
      <c r="B8" s="7" t="s">
        <v>1</v>
      </c>
      <c r="C8" s="19">
        <f>'[2]REKAP INFAQ'!$C$14+'[2]REKAP INFAQ'!$C$15+'[2]REKAP INFAQ'!$C$16</f>
        <v>308603062</v>
      </c>
    </row>
    <row r="9" spans="1:3" x14ac:dyDescent="0.25">
      <c r="A9" s="18">
        <v>4</v>
      </c>
      <c r="B9" s="7" t="s">
        <v>2</v>
      </c>
      <c r="C9" s="19">
        <f>'[2]REKAP JASABANK'!$C$17+'[2]REKAP JASABANK'!$C$18+'[2]REKAP JASABANK'!$C$19</f>
        <v>1325167.6900000002</v>
      </c>
    </row>
    <row r="10" spans="1:3" x14ac:dyDescent="0.25">
      <c r="A10" s="15">
        <v>5</v>
      </c>
      <c r="B10" s="7" t="s">
        <v>12</v>
      </c>
      <c r="C10" s="19">
        <f>'[2]REKAP APBD'!$C$17+'[2]REKAP APBD'!$C$18+'[2]REKAP APBD'!$C$19</f>
        <v>0</v>
      </c>
    </row>
    <row r="11" spans="1:3" x14ac:dyDescent="0.25">
      <c r="A11" s="18">
        <v>6</v>
      </c>
      <c r="B11" s="7" t="s">
        <v>67</v>
      </c>
      <c r="C11" s="19">
        <f>'[2]REKAP DAN BAZ JATIM'!$C$16+'[2]REKAP DAN BAZ JATIM'!$C$17+'[2]REKAP DAN BAZ JATIM'!$C$18</f>
        <v>17000000</v>
      </c>
    </row>
    <row r="12" spans="1:3" x14ac:dyDescent="0.25">
      <c r="A12" s="15">
        <v>7</v>
      </c>
      <c r="B12" s="7" t="s">
        <v>4</v>
      </c>
      <c r="C12" s="19">
        <f>'[2]REKAP DANA CSR'!$C$16+'[2]REKAP DANA CSR'!$C$17+'[2]REKAP DANA CSR'!$C$18</f>
        <v>12300000</v>
      </c>
    </row>
    <row r="13" spans="1:3" x14ac:dyDescent="0.25">
      <c r="A13" s="18"/>
      <c r="B13" s="1" t="s">
        <v>5</v>
      </c>
      <c r="C13" s="2">
        <f>SUM(C6:C12)</f>
        <v>1078403838.1300008</v>
      </c>
    </row>
    <row r="14" spans="1:3" x14ac:dyDescent="0.25">
      <c r="A14" s="20"/>
      <c r="B14" s="21"/>
      <c r="C14" s="22"/>
    </row>
    <row r="15" spans="1:3" x14ac:dyDescent="0.25">
      <c r="A15" s="12" t="s">
        <v>25</v>
      </c>
      <c r="B15" s="23" t="s">
        <v>26</v>
      </c>
      <c r="C15" s="24"/>
    </row>
    <row r="16" spans="1:3" x14ac:dyDescent="0.25">
      <c r="A16" s="25">
        <v>1</v>
      </c>
      <c r="B16" s="26" t="s">
        <v>0</v>
      </c>
      <c r="C16" s="27"/>
    </row>
    <row r="17" spans="1:3" ht="14.1" customHeight="1" x14ac:dyDescent="0.25">
      <c r="A17" s="28" t="s">
        <v>27</v>
      </c>
      <c r="B17" s="1" t="s">
        <v>6</v>
      </c>
      <c r="C17" s="7"/>
    </row>
    <row r="18" spans="1:3" ht="14.1" customHeight="1" x14ac:dyDescent="0.25">
      <c r="A18" s="18"/>
      <c r="B18" s="7" t="s">
        <v>54</v>
      </c>
      <c r="C18" s="19">
        <v>141600000</v>
      </c>
    </row>
    <row r="19" spans="1:3" ht="14.1" customHeight="1" x14ac:dyDescent="0.25">
      <c r="A19" s="28" t="s">
        <v>28</v>
      </c>
      <c r="B19" s="1" t="s">
        <v>7</v>
      </c>
      <c r="C19" s="7"/>
    </row>
    <row r="20" spans="1:3" ht="14.1" customHeight="1" x14ac:dyDescent="0.25">
      <c r="A20" s="18"/>
      <c r="B20" s="7" t="s">
        <v>10</v>
      </c>
      <c r="C20" s="19">
        <f>500000+250000+350000+1000000</f>
        <v>2100000</v>
      </c>
    </row>
    <row r="21" spans="1:3" ht="14.1" customHeight="1" x14ac:dyDescent="0.25">
      <c r="A21" s="18"/>
      <c r="B21" s="7" t="s">
        <v>45</v>
      </c>
      <c r="C21" s="19">
        <f>2000000+1075000</f>
        <v>3075000</v>
      </c>
    </row>
    <row r="22" spans="1:3" ht="14.1" customHeight="1" x14ac:dyDescent="0.25">
      <c r="A22" s="28" t="s">
        <v>29</v>
      </c>
      <c r="B22" s="1" t="s">
        <v>9</v>
      </c>
      <c r="C22" s="19"/>
    </row>
    <row r="23" spans="1:3" ht="14.1" customHeight="1" x14ac:dyDescent="0.25">
      <c r="A23" s="18"/>
      <c r="B23" s="7" t="s">
        <v>69</v>
      </c>
      <c r="C23" s="19">
        <v>4800000</v>
      </c>
    </row>
    <row r="24" spans="1:3" ht="14.1" customHeight="1" x14ac:dyDescent="0.25">
      <c r="A24" s="28" t="s">
        <v>30</v>
      </c>
      <c r="B24" s="1" t="s">
        <v>8</v>
      </c>
      <c r="C24" s="7"/>
    </row>
    <row r="25" spans="1:3" ht="14.1" customHeight="1" x14ac:dyDescent="0.25">
      <c r="A25" s="18"/>
      <c r="B25" s="7" t="s">
        <v>11</v>
      </c>
      <c r="C25" s="19">
        <f>9975000+10125000+10050000</f>
        <v>30150000</v>
      </c>
    </row>
    <row r="26" spans="1:3" ht="14.1" customHeight="1" x14ac:dyDescent="0.25">
      <c r="A26" s="28" t="s">
        <v>46</v>
      </c>
      <c r="B26" s="1" t="s">
        <v>33</v>
      </c>
      <c r="C26" s="29">
        <f>'[2]REKAP ZAKAT'!$O$17+'[2]REKAP ZAKAT'!$O$18+'[2]REKAP ZAKAT'!$O$19</f>
        <v>15085000</v>
      </c>
    </row>
    <row r="27" spans="1:3" ht="14.1" customHeight="1" x14ac:dyDescent="0.25">
      <c r="A27" s="18"/>
      <c r="B27" s="1" t="s">
        <v>34</v>
      </c>
      <c r="C27" s="2">
        <f>SUM(C18:C26)</f>
        <v>196810000</v>
      </c>
    </row>
    <row r="28" spans="1:3" ht="14.1" customHeight="1" x14ac:dyDescent="0.25">
      <c r="A28" s="18"/>
      <c r="B28" s="7"/>
      <c r="C28" s="7"/>
    </row>
    <row r="29" spans="1:3" ht="14.1" customHeight="1" x14ac:dyDescent="0.25">
      <c r="A29" s="25">
        <v>2</v>
      </c>
      <c r="B29" s="8" t="s">
        <v>1</v>
      </c>
      <c r="C29" s="30"/>
    </row>
    <row r="30" spans="1:3" ht="14.1" customHeight="1" x14ac:dyDescent="0.25">
      <c r="A30" s="31" t="s">
        <v>27</v>
      </c>
      <c r="B30" s="1" t="s">
        <v>55</v>
      </c>
      <c r="C30" s="7"/>
    </row>
    <row r="31" spans="1:3" ht="14.1" customHeight="1" x14ac:dyDescent="0.25">
      <c r="A31" s="31"/>
      <c r="B31" s="7" t="s">
        <v>56</v>
      </c>
      <c r="C31" s="19">
        <v>60000</v>
      </c>
    </row>
    <row r="32" spans="1:3" ht="14.1" customHeight="1" x14ac:dyDescent="0.25">
      <c r="A32" s="31" t="s">
        <v>28</v>
      </c>
      <c r="B32" s="1" t="s">
        <v>8</v>
      </c>
      <c r="C32" s="7"/>
    </row>
    <row r="33" spans="1:3" ht="14.1" customHeight="1" x14ac:dyDescent="0.25">
      <c r="A33" s="32"/>
      <c r="B33" s="3" t="s">
        <v>68</v>
      </c>
      <c r="C33" s="19">
        <f>2000000+1000000+1400000</f>
        <v>4400000</v>
      </c>
    </row>
    <row r="34" spans="1:3" ht="14.1" customHeight="1" x14ac:dyDescent="0.25">
      <c r="A34" s="32"/>
      <c r="B34" s="7" t="s">
        <v>47</v>
      </c>
      <c r="C34" s="19">
        <f>120000+50000+85000</f>
        <v>255000</v>
      </c>
    </row>
    <row r="35" spans="1:3" ht="14.1" customHeight="1" x14ac:dyDescent="0.25">
      <c r="A35" s="31" t="s">
        <v>29</v>
      </c>
      <c r="B35" s="1" t="s">
        <v>9</v>
      </c>
      <c r="C35" s="7"/>
    </row>
    <row r="36" spans="1:3" ht="14.1" customHeight="1" x14ac:dyDescent="0.25">
      <c r="A36" s="31"/>
      <c r="B36" s="5" t="s">
        <v>58</v>
      </c>
      <c r="C36" s="19">
        <v>6275000</v>
      </c>
    </row>
    <row r="37" spans="1:3" ht="14.1" customHeight="1" x14ac:dyDescent="0.25">
      <c r="A37" s="31"/>
      <c r="B37" s="5" t="s">
        <v>59</v>
      </c>
      <c r="C37" s="19">
        <v>6461400</v>
      </c>
    </row>
    <row r="38" spans="1:3" ht="14.1" customHeight="1" x14ac:dyDescent="0.25">
      <c r="A38" s="31"/>
      <c r="B38" s="4" t="s">
        <v>60</v>
      </c>
      <c r="C38" s="19">
        <v>14225000</v>
      </c>
    </row>
    <row r="39" spans="1:3" ht="14.1" customHeight="1" x14ac:dyDescent="0.25">
      <c r="A39" s="31"/>
      <c r="B39" s="7" t="s">
        <v>36</v>
      </c>
      <c r="C39" s="19">
        <f>500000+750000+500000</f>
        <v>1750000</v>
      </c>
    </row>
    <row r="40" spans="1:3" ht="14.1" customHeight="1" x14ac:dyDescent="0.25">
      <c r="A40" s="31"/>
      <c r="B40" s="7" t="s">
        <v>52</v>
      </c>
      <c r="C40" s="19">
        <f>1500000+1500000</f>
        <v>3000000</v>
      </c>
    </row>
    <row r="41" spans="1:3" ht="14.1" customHeight="1" x14ac:dyDescent="0.25">
      <c r="A41" s="32"/>
      <c r="B41" s="33" t="s">
        <v>57</v>
      </c>
      <c r="C41" s="19">
        <f>5079000</f>
        <v>5079000</v>
      </c>
    </row>
    <row r="42" spans="1:3" ht="14.1" customHeight="1" x14ac:dyDescent="0.25">
      <c r="A42" s="32"/>
      <c r="B42" s="33" t="s">
        <v>70</v>
      </c>
      <c r="C42" s="19">
        <v>60000</v>
      </c>
    </row>
    <row r="43" spans="1:3" ht="14.1" customHeight="1" x14ac:dyDescent="0.25">
      <c r="A43" s="31" t="s">
        <v>30</v>
      </c>
      <c r="B43" s="1" t="s">
        <v>14</v>
      </c>
      <c r="C43" s="7"/>
    </row>
    <row r="44" spans="1:3" ht="14.1" customHeight="1" x14ac:dyDescent="0.25">
      <c r="A44" s="32"/>
      <c r="B44" s="7" t="s">
        <v>71</v>
      </c>
      <c r="C44" s="19">
        <f>23610440+3790840+20647000</f>
        <v>48048280</v>
      </c>
    </row>
    <row r="45" spans="1:3" ht="14.1" customHeight="1" x14ac:dyDescent="0.25">
      <c r="A45" s="32"/>
      <c r="B45" s="7" t="s">
        <v>72</v>
      </c>
      <c r="C45" s="19">
        <f>25841715</f>
        <v>25841715</v>
      </c>
    </row>
    <row r="46" spans="1:3" ht="14.1" customHeight="1" x14ac:dyDescent="0.25">
      <c r="A46" s="32"/>
      <c r="B46" s="7" t="s">
        <v>15</v>
      </c>
      <c r="C46" s="19">
        <f>6228460+6781200+11724660</f>
        <v>24734320</v>
      </c>
    </row>
    <row r="47" spans="1:3" ht="14.1" customHeight="1" x14ac:dyDescent="0.25">
      <c r="A47" s="32"/>
      <c r="B47" s="7" t="s">
        <v>16</v>
      </c>
      <c r="C47" s="19">
        <f>395600+619100+401600</f>
        <v>1416300</v>
      </c>
    </row>
    <row r="48" spans="1:3" ht="14.1" customHeight="1" x14ac:dyDescent="0.25">
      <c r="A48" s="32"/>
      <c r="B48" s="7" t="s">
        <v>73</v>
      </c>
      <c r="C48" s="19">
        <f>2062500+850000+660000+5016000</f>
        <v>8588500</v>
      </c>
    </row>
    <row r="49" spans="1:3" ht="14.1" customHeight="1" x14ac:dyDescent="0.25">
      <c r="A49" s="31" t="s">
        <v>46</v>
      </c>
      <c r="B49" s="1" t="s">
        <v>48</v>
      </c>
      <c r="C49" s="7"/>
    </row>
    <row r="50" spans="1:3" ht="14.1" customHeight="1" x14ac:dyDescent="0.25">
      <c r="A50" s="31"/>
      <c r="B50" s="7" t="s">
        <v>51</v>
      </c>
      <c r="C50" s="34">
        <f>348000+311000+311000</f>
        <v>970000</v>
      </c>
    </row>
    <row r="51" spans="1:3" ht="14.1" customHeight="1" x14ac:dyDescent="0.25">
      <c r="A51" s="32"/>
      <c r="B51" s="7" t="s">
        <v>49</v>
      </c>
      <c r="C51" s="19">
        <f>115000+28000+49000</f>
        <v>192000</v>
      </c>
    </row>
    <row r="52" spans="1:3" ht="14.1" customHeight="1" x14ac:dyDescent="0.25">
      <c r="A52" s="32"/>
      <c r="B52" s="7" t="s">
        <v>61</v>
      </c>
      <c r="C52" s="19">
        <v>9997500</v>
      </c>
    </row>
    <row r="53" spans="1:3" ht="14.1" customHeight="1" x14ac:dyDescent="0.25">
      <c r="A53" s="31" t="s">
        <v>66</v>
      </c>
      <c r="B53" s="1" t="s">
        <v>17</v>
      </c>
      <c r="C53" s="7"/>
    </row>
    <row r="54" spans="1:3" ht="14.1" customHeight="1" x14ac:dyDescent="0.25">
      <c r="A54" s="32"/>
      <c r="B54" s="7" t="s">
        <v>18</v>
      </c>
      <c r="C54" s="19">
        <f>3906320+200000+1410900+101500+200000+623000+610000</f>
        <v>7051720</v>
      </c>
    </row>
    <row r="55" spans="1:3" ht="14.1" customHeight="1" x14ac:dyDescent="0.25">
      <c r="A55" s="32"/>
      <c r="B55" s="7" t="s">
        <v>32</v>
      </c>
      <c r="C55" s="19">
        <f>4500000+6000000+6000000</f>
        <v>16500000</v>
      </c>
    </row>
    <row r="56" spans="1:3" ht="14.1" customHeight="1" x14ac:dyDescent="0.25">
      <c r="A56" s="32"/>
      <c r="B56" s="1" t="s">
        <v>35</v>
      </c>
      <c r="C56" s="2">
        <f>SUM(C31:C55)</f>
        <v>184905735</v>
      </c>
    </row>
    <row r="57" spans="1:3" ht="14.1" customHeight="1" x14ac:dyDescent="0.25">
      <c r="A57" s="25">
        <v>3</v>
      </c>
      <c r="B57" s="8" t="s">
        <v>2</v>
      </c>
      <c r="C57" s="30"/>
    </row>
    <row r="58" spans="1:3" ht="14.1" customHeight="1" x14ac:dyDescent="0.25">
      <c r="A58" s="28"/>
      <c r="B58" s="7" t="s">
        <v>37</v>
      </c>
      <c r="C58" s="19">
        <f>'[3]PENGELUARAN JASA BANK'!$F$7+'[3]PENGELUARAN JASA BANK'!$F$8+'[4]PENGELUARAN JASA BANK'!$F$7+'[4]PENGELUARAN JASA BANK'!$F$8+'[2]PENGELUARAN JASA BANK'!$F$7+'[2]PENGELUARAN JASA BANK'!$F$8</f>
        <v>395820</v>
      </c>
    </row>
    <row r="59" spans="1:3" ht="14.1" customHeight="1" x14ac:dyDescent="0.25">
      <c r="A59" s="18"/>
      <c r="B59" s="7" t="s">
        <v>19</v>
      </c>
      <c r="C59" s="29">
        <f>'[3]PENGELUARAN JASA BANK'!$F$5+'[3]PENGELUARAN JASA BANK'!$F$6+'[3]PENGELUARAN JASA BANK'!$F$9+'[3]PENGELUARAN JASA BANK'!$F$10+'[3]PENGELUARAN JASA BANK'!$F$11+'[3]PENGELUARAN JASA BANK'!$F$12+'[3]PENGELUARAN JASA BANK'!$F$13+'[3]PENGELUARAN JASA BANK'!$F$14+'[3]PENGELUARAN JASA BANK'!$F$15+'[3]PENGELUARAN JASA BANK'!$F$16+'[3]PENGELUARAN JASA BANK'!$F$17+'[3]PENGELUARAN JASA BANK'!$F$18+'[4]PENGELUARAN JASA BANK'!$F$5+'[4]PENGELUARAN JASA BANK'!$F$6+'[4]PENGELUARAN JASA BANK'!$F$9+'[4]PENGELUARAN JASA BANK'!$F$10+'[4]PENGELUARAN JASA BANK'!$F$11+'[4]PENGELUARAN JASA BANK'!$F$12+'[4]PENGELUARAN JASA BANK'!$F$13+'[4]PENGELUARAN JASA BANK'!$F$14+'[4]PENGELUARAN JASA BANK'!$F$15+'[4]PENGELUARAN JASA BANK'!$F$16+'[4]PENGELUARAN JASA BANK'!$F$17+'[4]PENGELUARAN JASA BANK'!$F$18+'[2]PENGELUARAN JASA BANK'!$F$5+'[2]PENGELUARAN JASA BANK'!$F$6+'[2]PENGELUARAN JASA BANK'!$F$9+'[2]PENGELUARAN JASA BANK'!$F$10+'[2]PENGELUARAN JASA BANK'!$F$11+'[2]PENGELUARAN JASA BANK'!$F$12+'[2]PENGELUARAN JASA BANK'!$F$13+'[2]PENGELUARAN JASA BANK'!$F$14+'[2]PENGELUARAN JASA BANK'!$F$15+'[2]PENGELUARAN JASA BANK'!$F$16</f>
        <v>281294.73</v>
      </c>
    </row>
    <row r="60" spans="1:3" ht="14.1" customHeight="1" x14ac:dyDescent="0.25">
      <c r="A60" s="18"/>
      <c r="B60" s="1" t="s">
        <v>38</v>
      </c>
      <c r="C60" s="35">
        <f>SUM(C58:C59)</f>
        <v>677114.73</v>
      </c>
    </row>
    <row r="61" spans="1:3" ht="14.1" customHeight="1" x14ac:dyDescent="0.25">
      <c r="A61" s="25">
        <v>4</v>
      </c>
      <c r="B61" s="8" t="s">
        <v>12</v>
      </c>
      <c r="C61" s="30"/>
    </row>
    <row r="62" spans="1:3" ht="14.1" customHeight="1" x14ac:dyDescent="0.25">
      <c r="A62" s="28"/>
      <c r="B62" s="7" t="s">
        <v>39</v>
      </c>
      <c r="C62" s="19">
        <v>15000000</v>
      </c>
    </row>
    <row r="63" spans="1:3" ht="14.1" customHeight="1" x14ac:dyDescent="0.25">
      <c r="A63" s="18"/>
      <c r="B63" s="7" t="s">
        <v>40</v>
      </c>
      <c r="C63" s="19">
        <v>4000000</v>
      </c>
    </row>
    <row r="64" spans="1:3" ht="14.1" customHeight="1" x14ac:dyDescent="0.3">
      <c r="A64" s="18"/>
      <c r="B64" s="36" t="s">
        <v>41</v>
      </c>
      <c r="C64" s="37">
        <v>10000000</v>
      </c>
    </row>
    <row r="65" spans="1:3" ht="14.1" customHeight="1" x14ac:dyDescent="0.3">
      <c r="A65" s="18"/>
      <c r="B65" s="36" t="s">
        <v>43</v>
      </c>
      <c r="C65" s="38">
        <f>'[1]PENGELUARAN APBD'!$F$8</f>
        <v>2240000</v>
      </c>
    </row>
    <row r="66" spans="1:3" ht="14.1" customHeight="1" x14ac:dyDescent="0.3">
      <c r="A66" s="18"/>
      <c r="B66" s="36" t="s">
        <v>42</v>
      </c>
      <c r="C66" s="38">
        <f>'[1]PENGELUARAN APBD'!$F$6</f>
        <v>1820000</v>
      </c>
    </row>
    <row r="67" spans="1:3" ht="14.1" customHeight="1" x14ac:dyDescent="0.3">
      <c r="A67" s="18"/>
      <c r="B67" s="36" t="s">
        <v>74</v>
      </c>
      <c r="C67" s="38">
        <v>6000000</v>
      </c>
    </row>
    <row r="68" spans="1:3" ht="14.1" customHeight="1" x14ac:dyDescent="0.3">
      <c r="A68" s="18"/>
      <c r="B68" s="36" t="s">
        <v>75</v>
      </c>
      <c r="C68" s="38">
        <v>750000</v>
      </c>
    </row>
    <row r="69" spans="1:3" ht="14.1" customHeight="1" x14ac:dyDescent="0.25">
      <c r="A69" s="18"/>
      <c r="B69" s="7" t="s">
        <v>31</v>
      </c>
      <c r="C69" s="39">
        <f>15000000*3</f>
        <v>45000000</v>
      </c>
    </row>
    <row r="70" spans="1:3" ht="14.1" customHeight="1" x14ac:dyDescent="0.25">
      <c r="A70" s="18"/>
      <c r="B70" s="1" t="s">
        <v>44</v>
      </c>
      <c r="C70" s="40">
        <f>SUM(C62:C69)</f>
        <v>84810000</v>
      </c>
    </row>
    <row r="71" spans="1:3" ht="14.1" customHeight="1" x14ac:dyDescent="0.25">
      <c r="A71" s="25">
        <v>5</v>
      </c>
      <c r="B71" s="8" t="s">
        <v>3</v>
      </c>
      <c r="C71" s="30"/>
    </row>
    <row r="72" spans="1:3" ht="14.1" customHeight="1" x14ac:dyDescent="0.25">
      <c r="A72" s="18"/>
      <c r="B72" s="7" t="s">
        <v>13</v>
      </c>
      <c r="C72" s="2">
        <f>5650000*3</f>
        <v>16950000</v>
      </c>
    </row>
    <row r="73" spans="1:3" ht="14.1" customHeight="1" x14ac:dyDescent="0.25">
      <c r="A73" s="25">
        <v>6</v>
      </c>
      <c r="B73" s="8" t="s">
        <v>50</v>
      </c>
      <c r="C73" s="30"/>
    </row>
    <row r="74" spans="1:3" ht="14.1" customHeight="1" x14ac:dyDescent="0.25">
      <c r="A74" s="18"/>
      <c r="B74" s="4" t="s">
        <v>76</v>
      </c>
      <c r="C74" s="19">
        <v>16268000</v>
      </c>
    </row>
    <row r="75" spans="1:3" ht="14.1" customHeight="1" x14ac:dyDescent="0.25">
      <c r="A75" s="18"/>
      <c r="B75" s="7" t="s">
        <v>62</v>
      </c>
      <c r="C75" s="19">
        <v>5000000</v>
      </c>
    </row>
    <row r="76" spans="1:3" ht="14.1" customHeight="1" x14ac:dyDescent="0.25">
      <c r="A76" s="18"/>
      <c r="B76" s="1" t="s">
        <v>63</v>
      </c>
      <c r="C76" s="2">
        <f>SUM(C74:C75)</f>
        <v>21268000</v>
      </c>
    </row>
    <row r="77" spans="1:3" ht="14.1" customHeight="1" x14ac:dyDescent="0.25">
      <c r="A77" s="41"/>
      <c r="B77" s="42" t="s">
        <v>64</v>
      </c>
      <c r="C77" s="2">
        <f>C27+C56+C60+C70+C72+C76</f>
        <v>505420849.73000002</v>
      </c>
    </row>
    <row r="78" spans="1:3" ht="14.1" customHeight="1" x14ac:dyDescent="0.25">
      <c r="A78" s="43"/>
      <c r="B78" s="44" t="s">
        <v>65</v>
      </c>
      <c r="C78" s="45">
        <f>C13-C77</f>
        <v>572982988.40000081</v>
      </c>
    </row>
    <row r="79" spans="1:3" x14ac:dyDescent="0.25">
      <c r="B79" s="6"/>
      <c r="C79" s="48"/>
    </row>
    <row r="80" spans="1:3" x14ac:dyDescent="0.25">
      <c r="B80" s="6"/>
      <c r="C80" s="48"/>
    </row>
    <row r="81" spans="2:3" x14ac:dyDescent="0.25">
      <c r="B81" s="6"/>
      <c r="C81" s="48"/>
    </row>
    <row r="82" spans="2:3" x14ac:dyDescent="0.25">
      <c r="B82" s="6"/>
      <c r="C82" s="48"/>
    </row>
    <row r="83" spans="2:3" x14ac:dyDescent="0.25">
      <c r="B83" s="6"/>
      <c r="C83" s="48"/>
    </row>
    <row r="84" spans="2:3" x14ac:dyDescent="0.25">
      <c r="B84" s="6"/>
      <c r="C84" s="48"/>
    </row>
    <row r="85" spans="2:3" x14ac:dyDescent="0.25">
      <c r="B85" s="6"/>
      <c r="C85" s="48"/>
    </row>
    <row r="86" spans="2:3" x14ac:dyDescent="0.25">
      <c r="B86" s="6"/>
      <c r="C86" s="48"/>
    </row>
    <row r="87" spans="2:3" x14ac:dyDescent="0.25">
      <c r="B87" s="6"/>
      <c r="C87" s="48"/>
    </row>
    <row r="88" spans="2:3" x14ac:dyDescent="0.25">
      <c r="B88" s="6"/>
      <c r="C88" s="48"/>
    </row>
    <row r="89" spans="2:3" x14ac:dyDescent="0.25">
      <c r="B89" s="6"/>
      <c r="C89" s="48"/>
    </row>
    <row r="90" spans="2:3" x14ac:dyDescent="0.25">
      <c r="B90" s="6"/>
      <c r="C90" s="48"/>
    </row>
    <row r="91" spans="2:3" x14ac:dyDescent="0.25">
      <c r="B91" s="6"/>
      <c r="C91" s="48"/>
    </row>
    <row r="92" spans="2:3" x14ac:dyDescent="0.25">
      <c r="C92" s="48"/>
    </row>
  </sheetData>
  <sheetProtection algorithmName="SHA-512" hashValue="EAJLme3T6+ww2bKx/AwN4kBlOqR34/Ha64PjdeYvUPiOGOoXCkkPztk2BjLcMa1XrxTewGwaLoEp+Tnz3AfSuA==" saltValue="XTj3YmHYwh6uPyDzLmFEgw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2020-01-08T04:18:11Z</dcterms:modified>
</cp:coreProperties>
</file>